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'1'!$A$1:$E$58</definedName>
    <definedName name="_xlnm.Print_Area" localSheetId="1">'2'!$A$1:$K$43</definedName>
    <definedName name="_xlnm.Print_Area" localSheetId="2">'3'!$A$1:$F$187</definedName>
    <definedName name="_xlnm.Print_Area" localSheetId="3">'4'!$A$1:$N$187</definedName>
    <definedName name="_xlnm.Print_Area" localSheetId="4">'5'!$A$1:$E$15</definedName>
  </definedNames>
  <calcPr fullCalcOnLoad="1"/>
</workbook>
</file>

<file path=xl/sharedStrings.xml><?xml version="1.0" encoding="utf-8"?>
<sst xmlns="http://schemas.openxmlformats.org/spreadsheetml/2006/main" count="1248" uniqueCount="525">
  <si>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</si>
  <si>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</si>
  <si>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</si>
  <si>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</si>
  <si>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</si>
  <si>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</si>
  <si>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</si>
  <si>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</si>
  <si>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</si>
  <si>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</si>
  <si>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</si>
  <si>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</si>
  <si>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</si>
  <si>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</si>
  <si>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</si>
  <si>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</si>
  <si>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</si>
  <si>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</si>
  <si>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</si>
  <si>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</si>
  <si>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</si>
  <si>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</si>
  <si>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</si>
  <si>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</si>
  <si>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</si>
  <si>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</si>
  <si>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</si>
  <si>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</si>
  <si>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</si>
  <si>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</si>
  <si>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</si>
  <si>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</si>
  <si>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</si>
  <si>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</si>
  <si>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</si>
  <si>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</si>
  <si>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</si>
  <si>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</si>
  <si>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</si>
  <si>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</si>
  <si>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</si>
  <si>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</si>
  <si>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</si>
  <si>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</si>
  <si>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</si>
  <si>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</si>
  <si>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</si>
  <si>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</si>
  <si>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</si>
  <si>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</si>
  <si>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</si>
  <si>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 xml:space="preserve">Молодежная политика 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</si>
  <si>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</si>
  <si>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</si>
  <si>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</si>
  <si>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</si>
  <si>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</si>
  <si>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</si>
  <si>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</si>
  <si>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</si>
  <si>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</si>
  <si>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</si>
  <si>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</si>
  <si>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</si>
  <si>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</si>
  <si>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</si>
  <si>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</si>
  <si>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</si>
  <si>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</si>
  <si>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</si>
  <si>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</si>
  <si>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</si>
  <si>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</si>
  <si>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</si>
  <si>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</si>
  <si>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</si>
  <si>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</si>
  <si>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</si>
  <si>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</si>
  <si>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</si>
  <si>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</si>
  <si>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</si>
  <si>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</si>
  <si>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</si>
  <si>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</si>
  <si>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</si>
  <si>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</si>
  <si>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</si>
  <si>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</si>
  <si>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</si>
  <si>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</si>
  <si>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</si>
  <si>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</si>
  <si>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</si>
  <si>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</si>
  <si>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</si>
  <si>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</si>
  <si>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</si>
  <si>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</si>
  <si>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</si>
  <si>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Реализация мероприятий по МЦП "Поддержка молодых семей в приобретении (строительстве) жилья</t>
  </si>
  <si>
    <t>05.1.01.L4970</t>
  </si>
  <si>
    <t>Муниципальная целевая программа "Поддержка граждан, проживающих на территории Кузнечихинского сельского поселения, в сфере ипотечного кредитования"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</si>
  <si>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</si>
  <si>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</si>
  <si>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</si>
  <si>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Реализация мероприятий МЦП "Поддержка граждан, проживающих на территории Кузнечихинского сельского поселения, в сфере ипотечного кредитования"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</si>
  <si>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</si>
  <si>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</si>
  <si>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</si>
  <si>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Муниципальная целевая программа "Переселение граждан из аварийного жилищного фонда Кузнечихинского сельского поселения ЯМР ЯО"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</si>
  <si>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</si>
  <si>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</si>
  <si>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</si>
  <si>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</si>
  <si>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</si>
  <si>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</si>
  <si>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</si>
  <si>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</si>
  <si>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</si>
  <si>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</si>
  <si>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</si>
  <si>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</si>
  <si>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</si>
  <si>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</si>
  <si>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</si>
  <si>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</si>
  <si>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</si>
  <si>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</si>
  <si>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</si>
  <si>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</si>
  <si>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</si>
  <si>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</si>
  <si>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</si>
  <si>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</si>
  <si>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</si>
  <si>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</si>
  <si>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</si>
  <si>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</si>
  <si>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</si>
  <si>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</si>
  <si>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</si>
  <si>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</si>
  <si>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</si>
  <si>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</si>
  <si>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</si>
  <si>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</si>
  <si>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</si>
  <si>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</si>
  <si>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</si>
  <si>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</si>
  <si>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</si>
  <si>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</si>
  <si>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</si>
  <si>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</si>
  <si>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</si>
  <si>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</si>
  <si>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</si>
  <si>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</si>
  <si>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</si>
  <si>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</si>
  <si>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</si>
  <si>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</si>
  <si>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</si>
  <si>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</si>
  <si>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</si>
  <si>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</si>
  <si>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</si>
  <si>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</si>
  <si>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</si>
  <si>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Реализация мероприятий МЦП «Чистая вода»</t>
  </si>
  <si>
    <t>МЦП "Комплексная программа благоустройства территории Кузнечихинского сельского поселения на 2017-2019 гг."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</si>
  <si>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</si>
  <si>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</si>
  <si>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</si>
  <si>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</si>
  <si>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</si>
  <si>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</si>
  <si>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</si>
  <si>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</si>
  <si>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</si>
  <si>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</si>
  <si>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</si>
  <si>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</si>
  <si>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</si>
  <si>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</si>
  <si>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</si>
  <si>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</si>
  <si>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</si>
  <si>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</si>
  <si>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</si>
  <si>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</si>
  <si>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</si>
  <si>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</si>
  <si>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</si>
  <si>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</si>
  <si>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</si>
  <si>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</si>
  <si>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</si>
  <si>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</si>
  <si>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</si>
  <si>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</si>
  <si>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</si>
  <si>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</si>
  <si>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</si>
  <si>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</si>
  <si>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</si>
  <si>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</si>
  <si>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</si>
  <si>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</si>
  <si>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</si>
  <si>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</si>
  <si>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</si>
  <si>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</si>
  <si>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</si>
  <si>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</si>
  <si>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</si>
  <si>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</si>
  <si>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</si>
  <si>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</si>
  <si>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</si>
  <si>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</si>
  <si>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</si>
  <si>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</si>
  <si>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</si>
  <si>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</si>
  <si>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</si>
  <si>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</si>
  <si>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</si>
  <si>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</si>
  <si>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</si>
  <si>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</si>
  <si>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</si>
  <si>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</si>
  <si>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</si>
  <si>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</si>
  <si>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</si>
  <si>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</si>
  <si>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</si>
  <si>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Муниципальная целевая программа «Решаем Вместе!»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</si>
  <si>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</si>
  <si>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</si>
  <si>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</si>
  <si>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</si>
  <si>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</si>
  <si>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</si>
  <si>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</si>
  <si>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</si>
  <si>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</si>
  <si>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</si>
  <si>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</si>
  <si>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</si>
  <si>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</si>
  <si>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</si>
  <si>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</si>
  <si>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</si>
  <si>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</si>
  <si>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</si>
  <si>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</si>
  <si>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</si>
  <si>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</si>
  <si>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</si>
  <si>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</si>
  <si>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</si>
  <si>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</si>
  <si>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</si>
  <si>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</si>
  <si>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</si>
  <si>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</si>
  <si>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</si>
  <si>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</si>
  <si>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</si>
  <si>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</si>
  <si>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</si>
  <si>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</si>
  <si>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</si>
  <si>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</si>
  <si>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</si>
  <si>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</si>
  <si>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</si>
  <si>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</si>
  <si>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</si>
  <si>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</si>
  <si>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</si>
  <si>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</si>
  <si>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</si>
  <si>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</si>
  <si>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</si>
  <si>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</si>
  <si>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</si>
  <si>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</si>
  <si>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</si>
  <si>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</si>
  <si>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</si>
  <si>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</si>
  <si>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</si>
  <si>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</si>
  <si>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</si>
  <si>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</si>
  <si>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</si>
  <si>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</si>
  <si>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</si>
  <si>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</si>
  <si>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</si>
  <si>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МЦП  "Поддержка молодых семей в приобретении (строительстве) жилья"</t>
  </si>
  <si>
    <t>МЦП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</si>
  <si>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</si>
  <si>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</si>
  <si>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</si>
  <si>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</si>
  <si>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</si>
  <si>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</si>
  <si>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</si>
  <si>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</si>
  <si>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</si>
  <si>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</si>
  <si>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</si>
  <si>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</si>
  <si>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</si>
  <si>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</si>
  <si>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</si>
  <si>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</si>
  <si>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</si>
  <si>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</si>
  <si>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</si>
  <si>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</si>
  <si>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</si>
  <si>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</si>
  <si>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</si>
  <si>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</si>
  <si>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14.5.01.4690.0</t>
  </si>
  <si>
    <t>14.5.01.4646.0</t>
  </si>
  <si>
    <t>ВЦП "Социальная поддержка населения Кузнечихинского сельского поселения"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</si>
  <si>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</si>
  <si>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</si>
  <si>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</si>
  <si>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</si>
  <si>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</si>
  <si>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</si>
  <si>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</si>
  <si>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</si>
  <si>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</si>
  <si>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</si>
  <si>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</si>
  <si>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</si>
  <si>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</si>
  <si>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</si>
  <si>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</si>
  <si>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</si>
  <si>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</si>
  <si>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</si>
  <si>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</si>
  <si>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</si>
  <si>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</si>
  <si>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</si>
  <si>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 xml:space="preserve"> 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</si>
  <si>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</si>
  <si>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</si>
  <si>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</si>
  <si>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</si>
  <si>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</si>
  <si>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</si>
  <si>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</si>
  <si>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</si>
  <si>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4</t>
  </si>
  <si>
    <t>Профицит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</si>
  <si>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</si>
  <si>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</si>
  <si>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</si>
  <si>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</si>
  <si>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</si>
  <si>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</si>
  <si>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</si>
  <si>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</si>
  <si>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</si>
  <si>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</si>
  <si>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</si>
  <si>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</si>
  <si>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</si>
  <si>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</si>
  <si>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</si>
  <si>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</si>
  <si>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</si>
  <si>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</si>
  <si>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</si>
  <si>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</si>
  <si>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</si>
  <si>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</si>
  <si>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</si>
  <si>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</si>
  <si>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</si>
  <si>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</si>
  <si>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</si>
  <si>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</si>
  <si>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</si>
  <si>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</si>
  <si>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</si>
  <si>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</si>
  <si>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</si>
  <si>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</si>
  <si>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</si>
  <si>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</si>
  <si>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</si>
  <si>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</si>
  <si>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</si>
  <si>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</si>
  <si>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</si>
  <si>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</si>
  <si>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</si>
  <si>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</si>
  <si>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</si>
  <si>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</si>
  <si>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</si>
  <si>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</si>
  <si>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</si>
  <si>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</si>
  <si>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</si>
  <si>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</si>
  <si>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</si>
  <si>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</si>
  <si>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</si>
  <si>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</si>
  <si>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</si>
  <si>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</si>
  <si>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</si>
  <si>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</si>
  <si>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</si>
  <si>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</si>
  <si>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</si>
  <si>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</si>
  <si>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</si>
  <si>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</si>
  <si>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</si>
  <si>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</si>
  <si>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</si>
  <si>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</si>
  <si>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</si>
  <si>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</si>
  <si>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</si>
  <si>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</si>
  <si>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</si>
  <si>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</si>
  <si>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</si>
  <si>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</si>
  <si>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</si>
  <si>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</si>
  <si>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</si>
  <si>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</si>
  <si>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</si>
  <si>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</si>
  <si>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</si>
  <si>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</si>
  <si>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</si>
  <si>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</si>
  <si>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</si>
  <si>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</si>
  <si>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</si>
  <si>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</si>
  <si>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</si>
  <si>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</si>
  <si>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</si>
  <si>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</si>
  <si>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</si>
  <si>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</si>
  <si>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</si>
  <si>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</si>
  <si>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</si>
  <si>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</si>
  <si>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</si>
  <si>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МЦП «Комплексное развитие сельских территорий в Кузнечихинском сельском поселении»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</si>
  <si>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</si>
  <si>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</si>
  <si>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</si>
  <si>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</si>
  <si>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>Реализация мероприятий по благоустройству сельских территорий (КРСТ)</t>
  </si>
  <si>
    <t xml:space="preserve">Реализация мероприятий комплексного развития сельских территорий </t>
  </si>
  <si>
    <t>план</t>
  </si>
  <si>
    <t>факт</t>
  </si>
  <si>
    <t>% исполнения</t>
  </si>
  <si>
    <t>39.1.02.75350</t>
  </si>
  <si>
    <t>39.1.02.45350</t>
  </si>
  <si>
    <t>Обслуживание государственного внутреннего и муниципального долга</t>
  </si>
  <si>
    <t>Исполнение Расходов</t>
  </si>
  <si>
    <t>Исполнение программы муниципальных внутренних заимствований</t>
  </si>
  <si>
    <t>Кузнечихинксого сельского поселения</t>
  </si>
  <si>
    <t>Виды заимствований</t>
  </si>
  <si>
    <t>Кредиты кредитных организаций</t>
  </si>
  <si>
    <t xml:space="preserve"> - получение</t>
  </si>
  <si>
    <t xml:space="preserve"> - погашение</t>
  </si>
  <si>
    <t>Бюджетные кредиты</t>
  </si>
  <si>
    <t>Итого,</t>
  </si>
  <si>
    <t>Получение</t>
  </si>
  <si>
    <t>Погашение</t>
  </si>
  <si>
    <t>2. Муниципальные  гарантии *</t>
  </si>
  <si>
    <t>План</t>
  </si>
  <si>
    <t xml:space="preserve">Исполнение ведомственной структуры расходов </t>
  </si>
  <si>
    <t>Межбюджетные трансферты  на исполнение полномочий по культуре</t>
  </si>
  <si>
    <t>план (руб.)</t>
  </si>
  <si>
    <t>факт (руб.)</t>
  </si>
  <si>
    <t xml:space="preserve">                                                       </t>
  </si>
  <si>
    <t>182 1 09 04053 10 2100 110</t>
  </si>
  <si>
    <t>Земельный налог (по обязательствам, вохникшим до 1 января 2006 года), мобилизуемый на территории сельских поселений (пени по  соответствующемц платежу)</t>
  </si>
  <si>
    <t>841 1 17 01050 10 0000 180</t>
  </si>
  <si>
    <t>Невыясненные поступления, зачисляемые в бюджеты сельских поселений</t>
  </si>
  <si>
    <t>0705</t>
  </si>
  <si>
    <t>Профессиональная подготовка, переподготовка и повышение квалификации</t>
  </si>
  <si>
    <t>Приложение № 1 к Постановлению Администрации  Кузнечихинского сельского поселения № 433 от 21.10.2021 г.</t>
  </si>
  <si>
    <t>Исполнение доходной части бюджета Кузнечихинского сельского поселения за 9 месяцев 2021 года в соответствии с  классификацией доходов бюджетов РФ</t>
  </si>
  <si>
    <t>Приложение № 2 к Постановлению Администрации  Кузнечихинского сельского поселения № 433 от 21.10.2021 г.</t>
  </si>
  <si>
    <t>9 месяцев 2021</t>
  </si>
  <si>
    <t>бюджета Кузнечихинского сельского поселения ЯМР ЯО за 9 месяцеве 2021 года по разделам и подразделам классификации расходов бюджетов Российской Федерации</t>
  </si>
  <si>
    <t>Приложение № 3 к Постановлению Администрации  Кузнечихинского сельского поселения № 433 от 21.10.2021 г.</t>
  </si>
  <si>
    <t>Исполненеие расходов бюджета Кузнечихинского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2021 года</t>
  </si>
  <si>
    <t xml:space="preserve"> Приложение № 4 к Постановлению Администрации  Кузнечихинского сельского поселения № 433 от 21.10.2021 г.</t>
  </si>
  <si>
    <t>бюджета Кузнечихинского сельского поселения за 9 месяцев 2021 года</t>
  </si>
  <si>
    <t xml:space="preserve"> Приложение № 5 к Постановлению Администрации  Кузнечихинского сельского поселения № 433 от 21.10.2021 г.</t>
  </si>
  <si>
    <t>за 9 месяцев 2021 года</t>
  </si>
  <si>
    <t>Приложение № 6 к Постановлению Администрации  Кузнечихинского сельского поселения № 433 от 21.10.2021 г.</t>
  </si>
  <si>
    <t>Факт</t>
  </si>
  <si>
    <t>Приложение № 7 к Постановлению Администрации  Кузнечихинского сельского поселения № 433 от 21.10.2021 г.</t>
  </si>
  <si>
    <t>Исполнение иных межбюджетных трансфертов бюджету ЯМР за 9 месяцев 2021 года</t>
  </si>
  <si>
    <t>949 1 16 02020 00 0000 140</t>
  </si>
  <si>
    <t>Административные штрафы, установленные законами субъектов РФ об административных правонарушениях</t>
  </si>
  <si>
    <t>Физическая культура</t>
  </si>
  <si>
    <t>* В связи с отсутствием принятых решений Кузнечихинского сельского поселения о предоставлении муниципальных гарантий Кузнечихинского сельского поселения конкретным заемщикам, сумма муниципальных гарантий на 2021-2023 годы не планируется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</si>
</sst>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76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2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2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4" fontId="4" fillId="0" borderId="0" xfId="53" applyNumberFormat="1" applyFont="1" applyAlignment="1">
      <alignment horizontal="righ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Border="1" applyAlignment="1">
      <alignment horizontal="right" vertical="center" wrapText="1"/>
      <protection/>
    </xf>
    <xf numFmtId="0" fontId="6" fillId="0" borderId="10" xfId="53" applyFont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 applyProtection="1">
      <alignment horizontal="left" vertical="center" wrapText="1"/>
      <protection hidden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left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53" applyNumberFormat="1" applyFont="1" applyFill="1" applyBorder="1" applyAlignment="1">
      <alignment horizontal="right" vertical="center" wrapText="1"/>
      <protection/>
    </xf>
    <xf numFmtId="0" fontId="8" fillId="34" borderId="10" xfId="53" applyFont="1" applyFill="1" applyBorder="1" applyAlignment="1" applyProtection="1">
      <alignment horizontal="left" vertical="center" wrapText="1"/>
      <protection hidden="1"/>
    </xf>
    <xf numFmtId="4" fontId="4" fillId="34" borderId="10" xfId="53" applyNumberFormat="1" applyFont="1" applyFill="1" applyBorder="1" applyAlignment="1">
      <alignment horizontal="right" vertical="center" wrapText="1"/>
      <protection/>
    </xf>
    <xf numFmtId="0" fontId="6" fillId="35" borderId="10" xfId="53" applyFont="1" applyFill="1" applyBorder="1" applyAlignment="1" applyProtection="1">
      <alignment horizontal="left" vertical="center" wrapText="1"/>
      <protection hidden="1"/>
    </xf>
    <xf numFmtId="49" fontId="6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35" borderId="10" xfId="53" applyNumberFormat="1" applyFont="1" applyFill="1" applyBorder="1" applyAlignment="1">
      <alignment horizontal="right" vertical="center" wrapText="1"/>
      <protection/>
    </xf>
    <xf numFmtId="180" fontId="6" fillId="0" borderId="10" xfId="53" applyNumberFormat="1" applyFont="1" applyBorder="1" applyAlignment="1" applyProtection="1">
      <alignment horizontal="left" vertical="center" wrapText="1"/>
      <protection hidden="1"/>
    </xf>
    <xf numFmtId="180" fontId="6" fillId="0" borderId="10" xfId="53" applyNumberFormat="1" applyFont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5" borderId="10" xfId="53" applyFont="1" applyFill="1" applyBorder="1" applyAlignment="1" applyProtection="1">
      <alignment horizontal="left" vertical="center" wrapText="1"/>
      <protection hidden="1"/>
    </xf>
    <xf numFmtId="180" fontId="6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6" fillId="34" borderId="10" xfId="53" applyNumberFormat="1" applyFont="1" applyFill="1" applyBorder="1" applyAlignment="1" applyProtection="1">
      <alignment horizontal="left" vertical="center" wrapText="1"/>
      <protection hidden="1"/>
    </xf>
    <xf numFmtId="180" fontId="6" fillId="34" borderId="10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9" fillId="0" borderId="10" xfId="53" applyNumberFormat="1" applyFont="1" applyBorder="1" applyAlignment="1" applyProtection="1">
      <alignment horizontal="left" vertical="center" wrapText="1"/>
      <protection hidden="1"/>
    </xf>
    <xf numFmtId="180" fontId="5" fillId="0" borderId="10" xfId="53" applyNumberFormat="1" applyFont="1" applyBorder="1" applyAlignment="1" applyProtection="1">
      <alignment horizontal="left" vertical="center" wrapText="1"/>
      <protection hidden="1"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left" vertical="center" wrapText="1"/>
      <protection hidden="1"/>
    </xf>
    <xf numFmtId="0" fontId="6" fillId="0" borderId="10" xfId="53" applyFont="1" applyBorder="1" applyAlignment="1" applyProtection="1">
      <alignment horizontal="right" vertical="center" wrapText="1"/>
      <protection hidden="1"/>
    </xf>
    <xf numFmtId="4" fontId="7" fillId="0" borderId="10" xfId="53" applyNumberFormat="1" applyFont="1" applyBorder="1" applyAlignment="1">
      <alignment horizontal="right" vertical="center" wrapText="1"/>
      <protection/>
    </xf>
    <xf numFmtId="180" fontId="4" fillId="0" borderId="10" xfId="53" applyNumberFormat="1" applyFont="1" applyBorder="1" applyAlignment="1" applyProtection="1">
      <alignment horizontal="center" vertical="center" wrapText="1"/>
      <protection hidden="1"/>
    </xf>
    <xf numFmtId="0" fontId="4" fillId="35" borderId="10" xfId="53" applyFont="1" applyFill="1" applyBorder="1" applyAlignment="1" applyProtection="1">
      <alignment horizontal="left" vertical="center" wrapText="1"/>
      <protection hidden="1"/>
    </xf>
    <xf numFmtId="180" fontId="4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righ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4" fontId="10" fillId="0" borderId="10" xfId="54" applyNumberFormat="1" applyFont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justify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justify" vertical="center" wrapText="1"/>
      <protection/>
    </xf>
    <xf numFmtId="4" fontId="11" fillId="0" borderId="10" xfId="54" applyNumberFormat="1" applyFont="1" applyBorder="1" applyAlignment="1">
      <alignment horizontal="right" vertical="center" wrapText="1"/>
      <protection/>
    </xf>
    <xf numFmtId="0" fontId="11" fillId="0" borderId="10" xfId="54" applyFont="1" applyBorder="1" applyAlignment="1">
      <alignment horizontal="justify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49" fontId="10" fillId="0" borderId="11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left" vertical="center" wrapText="1"/>
      <protection hidden="1"/>
    </xf>
    <xf numFmtId="0" fontId="13" fillId="0" borderId="10" xfId="54" applyFont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justify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4" fontId="15" fillId="0" borderId="10" xfId="54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horizontal="right"/>
    </xf>
    <xf numFmtId="0" fontId="68" fillId="0" borderId="0" xfId="56" applyFont="1" applyAlignment="1">
      <alignment horizontal="right" vertical="center"/>
      <protection/>
    </xf>
    <xf numFmtId="0" fontId="69" fillId="0" borderId="10" xfId="56" applyFont="1" applyBorder="1" applyAlignment="1">
      <alignment horizontal="center" vertical="center" wrapText="1"/>
      <protection/>
    </xf>
    <xf numFmtId="0" fontId="68" fillId="0" borderId="10" xfId="56" applyFont="1" applyBorder="1" applyAlignment="1">
      <alignment horizontal="center" vertical="center" wrapText="1"/>
      <protection/>
    </xf>
    <xf numFmtId="0" fontId="68" fillId="0" borderId="10" xfId="56" applyFont="1" applyBorder="1" applyAlignment="1">
      <alignment horizontal="center" vertical="top" wrapText="1"/>
      <protection/>
    </xf>
    <xf numFmtId="0" fontId="70" fillId="0" borderId="10" xfId="56" applyFont="1" applyBorder="1" applyAlignment="1">
      <alignment horizontal="justify" vertical="top" wrapText="1"/>
      <protection/>
    </xf>
    <xf numFmtId="0" fontId="69" fillId="0" borderId="10" xfId="56" applyFont="1" applyBorder="1" applyAlignment="1">
      <alignment horizontal="justify" vertical="top" wrapText="1"/>
      <protection/>
    </xf>
    <xf numFmtId="0" fontId="70" fillId="0" borderId="10" xfId="56" applyFont="1" applyBorder="1" applyAlignment="1">
      <alignment vertical="top" wrapText="1"/>
      <protection/>
    </xf>
    <xf numFmtId="0" fontId="69" fillId="0" borderId="10" xfId="56" applyFont="1" applyBorder="1" applyAlignment="1">
      <alignment vertical="top" wrapText="1"/>
      <protection/>
    </xf>
    <xf numFmtId="0" fontId="68" fillId="0" borderId="10" xfId="56" applyFont="1" applyBorder="1" applyAlignment="1">
      <alignment vertical="top" wrapText="1"/>
      <protection/>
    </xf>
    <xf numFmtId="0" fontId="71" fillId="0" borderId="10" xfId="56" applyFont="1" applyBorder="1" applyAlignment="1">
      <alignment vertical="top" wrapText="1"/>
      <protection/>
    </xf>
    <xf numFmtId="4" fontId="11" fillId="0" borderId="10" xfId="56" applyNumberFormat="1" applyFont="1" applyBorder="1" applyAlignment="1">
      <alignment horizontal="center" vertical="top" wrapText="1"/>
      <protection/>
    </xf>
    <xf numFmtId="180" fontId="10" fillId="0" borderId="10" xfId="53" applyNumberFormat="1" applyFont="1" applyBorder="1" applyAlignment="1" applyProtection="1">
      <alignment horizontal="center" vertical="center" wrapText="1"/>
      <protection hidden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4" fontId="10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18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0" fontId="5" fillId="0" borderId="10" xfId="54" applyFont="1" applyBorder="1" applyAlignment="1">
      <alignment horizontal="justify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 hidden="1"/>
    </xf>
    <xf numFmtId="0" fontId="15" fillId="0" borderId="10" xfId="54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4" fontId="17" fillId="0" borderId="0" xfId="0" applyNumberFormat="1" applyFont="1" applyAlignment="1" applyProtection="1">
      <alignment vertical="center"/>
      <protection locked="0"/>
    </xf>
    <xf numFmtId="0" fontId="4" fillId="0" borderId="10" xfId="54" applyFont="1" applyFill="1" applyBorder="1" applyAlignment="1">
      <alignment horizontal="justify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 wrapText="1"/>
      <protection/>
    </xf>
    <xf numFmtId="0" fontId="10" fillId="0" borderId="0" xfId="53" applyFont="1" applyAlignment="1">
      <alignment vertical="center" wrapText="1"/>
      <protection/>
    </xf>
    <xf numFmtId="0" fontId="7" fillId="33" borderId="0" xfId="53" applyFont="1" applyFill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54" applyFont="1" applyAlignment="1">
      <alignment vertical="center"/>
      <protection/>
    </xf>
    <xf numFmtId="0" fontId="11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right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right" vertical="center" wrapText="1"/>
      <protection/>
    </xf>
    <xf numFmtId="49" fontId="11" fillId="0" borderId="13" xfId="54" applyNumberFormat="1" applyFont="1" applyBorder="1" applyAlignment="1">
      <alignment horizontal="center" vertical="center" wrapText="1"/>
      <protection/>
    </xf>
    <xf numFmtId="49" fontId="16" fillId="0" borderId="13" xfId="54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180" fontId="10" fillId="0" borderId="10" xfId="54" applyNumberFormat="1" applyFont="1" applyBorder="1" applyAlignment="1" applyProtection="1">
      <alignment horizontal="center" vertical="center" wrapText="1"/>
      <protection hidden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/>
      <protection/>
    </xf>
    <xf numFmtId="4" fontId="10" fillId="0" borderId="0" xfId="54" applyNumberFormat="1" applyFont="1" applyAlignment="1">
      <alignment horizontal="right" vertical="center"/>
      <protection/>
    </xf>
    <xf numFmtId="0" fontId="10" fillId="0" borderId="0" xfId="54" applyFont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1" fillId="0" borderId="10" xfId="54" applyNumberFormat="1" applyFont="1" applyFill="1" applyBorder="1" applyAlignment="1">
      <alignment horizontal="right" vertical="center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0" fillId="36" borderId="0" xfId="53" applyFont="1" applyFill="1" applyAlignment="1">
      <alignment vertical="center" wrapText="1"/>
      <protection/>
    </xf>
    <xf numFmtId="0" fontId="10" fillId="37" borderId="0" xfId="53" applyFont="1" applyFill="1" applyAlignment="1">
      <alignment vertical="center" wrapText="1"/>
      <protection/>
    </xf>
    <xf numFmtId="0" fontId="10" fillId="38" borderId="0" xfId="53" applyFont="1" applyFill="1" applyAlignment="1">
      <alignment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38" borderId="0" xfId="53" applyFont="1" applyFill="1" applyAlignment="1">
      <alignment vertical="center" wrapText="1"/>
      <protection/>
    </xf>
    <xf numFmtId="4" fontId="10" fillId="0" borderId="0" xfId="53" applyNumberFormat="1" applyFont="1" applyFill="1" applyAlignment="1">
      <alignment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11" fillId="0" borderId="10" xfId="53" applyFont="1" applyBorder="1" applyAlignment="1">
      <alignment horizontal="righ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0" xfId="53" applyFont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72" fillId="0" borderId="10" xfId="53" applyFont="1" applyFill="1" applyBorder="1" applyAlignment="1">
      <alignment vertical="center" wrapText="1"/>
      <protection/>
    </xf>
    <xf numFmtId="4" fontId="10" fillId="0" borderId="10" xfId="53" applyNumberFormat="1" applyFont="1" applyBorder="1" applyAlignment="1">
      <alignment vertical="center" wrapText="1"/>
      <protection/>
    </xf>
    <xf numFmtId="0" fontId="51" fillId="0" borderId="0" xfId="55">
      <alignment/>
      <protection/>
    </xf>
    <xf numFmtId="0" fontId="73" fillId="0" borderId="0" xfId="55" applyFont="1">
      <alignment/>
      <protection/>
    </xf>
    <xf numFmtId="0" fontId="69" fillId="0" borderId="0" xfId="55" applyFont="1" applyAlignment="1">
      <alignment horizontal="right"/>
      <protection/>
    </xf>
    <xf numFmtId="0" fontId="74" fillId="0" borderId="10" xfId="55" applyFont="1" applyBorder="1" applyAlignment="1">
      <alignment horizontal="center" vertical="center" wrapText="1"/>
      <protection/>
    </xf>
    <xf numFmtId="0" fontId="74" fillId="0" borderId="10" xfId="55" applyFont="1" applyBorder="1" applyAlignment="1">
      <alignment horizontal="center"/>
      <protection/>
    </xf>
    <xf numFmtId="0" fontId="69" fillId="0" borderId="10" xfId="55" applyFont="1" applyBorder="1" applyAlignment="1">
      <alignment horizontal="center"/>
      <protection/>
    </xf>
    <xf numFmtId="0" fontId="75" fillId="0" borderId="14" xfId="55" applyFont="1" applyBorder="1" applyAlignment="1">
      <alignment wrapText="1"/>
      <protection/>
    </xf>
    <xf numFmtId="4" fontId="10" fillId="0" borderId="15" xfId="57" applyNumberFormat="1" applyFont="1" applyBorder="1" applyAlignment="1">
      <alignment horizontal="center" vertical="top" wrapText="1"/>
      <protection/>
    </xf>
    <xf numFmtId="4" fontId="10" fillId="0" borderId="14" xfId="57" applyNumberFormat="1" applyFont="1" applyBorder="1" applyAlignment="1">
      <alignment horizontal="center" vertical="top" wrapText="1"/>
      <protection/>
    </xf>
    <xf numFmtId="0" fontId="74" fillId="0" borderId="14" xfId="55" applyFont="1" applyBorder="1" applyAlignment="1">
      <alignment wrapText="1"/>
      <protection/>
    </xf>
    <xf numFmtId="0" fontId="74" fillId="0" borderId="11" xfId="55" applyFont="1" applyBorder="1" applyAlignment="1">
      <alignment wrapText="1"/>
      <protection/>
    </xf>
    <xf numFmtId="4" fontId="10" fillId="0" borderId="16" xfId="57" applyNumberFormat="1" applyFont="1" applyBorder="1" applyAlignment="1">
      <alignment horizontal="center" vertical="top" wrapText="1"/>
      <protection/>
    </xf>
    <xf numFmtId="4" fontId="10" fillId="0" borderId="11" xfId="57" applyNumberFormat="1" applyFont="1" applyBorder="1" applyAlignment="1">
      <alignment horizontal="center" vertical="top" wrapText="1"/>
      <protection/>
    </xf>
    <xf numFmtId="4" fontId="10" fillId="0" borderId="17" xfId="57" applyNumberFormat="1" applyFont="1" applyBorder="1" applyAlignment="1">
      <alignment horizontal="center" vertical="top" wrapText="1"/>
      <protection/>
    </xf>
    <xf numFmtId="3" fontId="10" fillId="0" borderId="14" xfId="55" applyNumberFormat="1" applyFont="1" applyBorder="1" applyAlignment="1">
      <alignment horizontal="center" vertical="top" wrapText="1"/>
      <protection/>
    </xf>
    <xf numFmtId="4" fontId="10" fillId="0" borderId="18" xfId="57" applyNumberFormat="1" applyFont="1" applyBorder="1" applyAlignment="1">
      <alignment horizontal="center" vertical="top" wrapText="1"/>
      <protection/>
    </xf>
    <xf numFmtId="4" fontId="10" fillId="0" borderId="11" xfId="55" applyNumberFormat="1" applyFont="1" applyBorder="1" applyAlignment="1">
      <alignment horizontal="center" vertical="top" wrapText="1"/>
      <protection/>
    </xf>
    <xf numFmtId="0" fontId="75" fillId="0" borderId="19" xfId="55" applyFont="1" applyBorder="1">
      <alignment/>
      <protection/>
    </xf>
    <xf numFmtId="4" fontId="69" fillId="0" borderId="13" xfId="55" applyNumberFormat="1" applyFont="1" applyBorder="1" applyAlignment="1">
      <alignment horizontal="center" vertical="center"/>
      <protection/>
    </xf>
    <xf numFmtId="4" fontId="69" fillId="0" borderId="20" xfId="55" applyNumberFormat="1" applyFont="1" applyBorder="1">
      <alignment/>
      <protection/>
    </xf>
    <xf numFmtId="0" fontId="74" fillId="0" borderId="0" xfId="55" applyFont="1">
      <alignment/>
      <protection/>
    </xf>
    <xf numFmtId="4" fontId="69" fillId="0" borderId="14" xfId="55" applyNumberFormat="1" applyFont="1" applyBorder="1" applyAlignment="1">
      <alignment horizontal="center" vertical="center"/>
      <protection/>
    </xf>
    <xf numFmtId="3" fontId="69" fillId="0" borderId="15" xfId="55" applyNumberFormat="1" applyFont="1" applyBorder="1" applyAlignment="1">
      <alignment horizontal="center"/>
      <protection/>
    </xf>
    <xf numFmtId="0" fontId="74" fillId="0" borderId="21" xfId="55" applyFont="1" applyBorder="1">
      <alignment/>
      <protection/>
    </xf>
    <xf numFmtId="4" fontId="69" fillId="0" borderId="11" xfId="55" applyNumberFormat="1" applyFont="1" applyBorder="1" applyAlignment="1">
      <alignment horizontal="center" vertical="center"/>
      <protection/>
    </xf>
    <xf numFmtId="0" fontId="51" fillId="0" borderId="10" xfId="55" applyBorder="1">
      <alignment/>
      <protection/>
    </xf>
    <xf numFmtId="0" fontId="73" fillId="0" borderId="10" xfId="55" applyFont="1" applyBorder="1">
      <alignment/>
      <protection/>
    </xf>
    <xf numFmtId="0" fontId="14" fillId="0" borderId="10" xfId="55" applyFont="1" applyBorder="1" applyAlignment="1">
      <alignment horizontal="center" vertical="center" wrapText="1"/>
      <protection/>
    </xf>
    <xf numFmtId="4" fontId="19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vertical="center" wrapText="1"/>
      <protection/>
    </xf>
    <xf numFmtId="0" fontId="11" fillId="33" borderId="0" xfId="53" applyFont="1" applyFill="1" applyAlignment="1">
      <alignment vertical="center" wrapText="1"/>
      <protection/>
    </xf>
    <xf numFmtId="0" fontId="8" fillId="39" borderId="10" xfId="53" applyFont="1" applyFill="1" applyBorder="1" applyAlignment="1" applyProtection="1">
      <alignment horizontal="left" vertical="center" wrapText="1"/>
      <protection hidden="1"/>
    </xf>
    <xf numFmtId="49" fontId="6" fillId="39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9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39" borderId="10" xfId="53" applyNumberFormat="1" applyFont="1" applyFill="1" applyBorder="1" applyAlignment="1">
      <alignment horizontal="right" vertical="center" wrapText="1"/>
      <protection/>
    </xf>
    <xf numFmtId="4" fontId="10" fillId="39" borderId="10" xfId="53" applyNumberFormat="1" applyFont="1" applyFill="1" applyBorder="1" applyAlignment="1">
      <alignment vertical="center" wrapText="1"/>
      <protection/>
    </xf>
    <xf numFmtId="49" fontId="6" fillId="39" borderId="10" xfId="53" applyNumberFormat="1" applyFont="1" applyFill="1" applyBorder="1" applyAlignment="1" applyProtection="1">
      <alignment horizontal="center" vertical="center" wrapText="1"/>
      <protection hidden="1"/>
    </xf>
    <xf numFmtId="180" fontId="6" fillId="39" borderId="10" xfId="53" applyNumberFormat="1" applyFont="1" applyFill="1" applyBorder="1" applyAlignment="1" applyProtection="1">
      <alignment horizontal="left" vertical="center" wrapText="1"/>
      <protection hidden="1"/>
    </xf>
    <xf numFmtId="180" fontId="6" fillId="39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9" borderId="10" xfId="53" applyFont="1" applyFill="1" applyBorder="1" applyAlignment="1" applyProtection="1">
      <alignment horizontal="left" vertical="center" wrapText="1"/>
      <protection hidden="1"/>
    </xf>
    <xf numFmtId="0" fontId="4" fillId="39" borderId="10" xfId="53" applyFont="1" applyFill="1" applyBorder="1" applyAlignment="1" applyProtection="1">
      <alignment horizontal="left" vertical="center" wrapText="1"/>
      <protection hidden="1"/>
    </xf>
    <xf numFmtId="180" fontId="4" fillId="39" borderId="10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53" applyFont="1" applyFill="1" applyAlignment="1">
      <alignment vertical="center" wrapText="1"/>
      <protection/>
    </xf>
    <xf numFmtId="0" fontId="11" fillId="0" borderId="0" xfId="53" applyFont="1" applyFill="1" applyAlignment="1">
      <alignment vertical="center" wrapText="1"/>
      <protection/>
    </xf>
    <xf numFmtId="4" fontId="10" fillId="35" borderId="10" xfId="53" applyNumberFormat="1" applyFont="1" applyFill="1" applyBorder="1" applyAlignment="1">
      <alignment vertical="center" wrapText="1"/>
      <protection/>
    </xf>
    <xf numFmtId="4" fontId="69" fillId="0" borderId="16" xfId="55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vertical="center" wrapText="1"/>
    </xf>
    <xf numFmtId="4" fontId="4" fillId="0" borderId="0" xfId="53" applyNumberFormat="1" applyFont="1" applyAlignment="1">
      <alignment vertical="center" wrapText="1"/>
      <protection/>
    </xf>
    <xf numFmtId="4" fontId="11" fillId="33" borderId="10" xfId="53" applyNumberFormat="1" applyFont="1" applyFill="1" applyBorder="1" applyAlignment="1">
      <alignment vertical="center" wrapText="1"/>
      <protection/>
    </xf>
    <xf numFmtId="4" fontId="11" fillId="0" borderId="10" xfId="53" applyNumberFormat="1" applyFont="1" applyBorder="1" applyAlignment="1">
      <alignment vertical="center" wrapText="1"/>
      <protection/>
    </xf>
    <xf numFmtId="4" fontId="11" fillId="0" borderId="10" xfId="0" applyNumberFormat="1" applyFont="1" applyBorder="1" applyAlignment="1">
      <alignment vertical="center"/>
    </xf>
    <xf numFmtId="4" fontId="10" fillId="0" borderId="10" xfId="53" applyNumberFormat="1" applyFont="1" applyFill="1" applyBorder="1" applyAlignment="1">
      <alignment vertical="center" wrapText="1"/>
      <protection/>
    </xf>
    <xf numFmtId="4" fontId="22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74" fillId="0" borderId="0" xfId="56" applyFont="1">
      <alignment/>
      <protection/>
    </xf>
    <xf numFmtId="4" fontId="10" fillId="0" borderId="10" xfId="56" applyNumberFormat="1" applyFont="1" applyBorder="1" applyAlignment="1">
      <alignment horizontal="center" vertical="top" wrapText="1"/>
      <protection/>
    </xf>
    <xf numFmtId="4" fontId="74" fillId="0" borderId="0" xfId="56" applyNumberFormat="1" applyFont="1">
      <alignment/>
      <protection/>
    </xf>
    <xf numFmtId="0" fontId="74" fillId="0" borderId="10" xfId="56" applyFont="1" applyBorder="1" applyAlignment="1">
      <alignment horizontal="center"/>
      <protection/>
    </xf>
    <xf numFmtId="0" fontId="71" fillId="0" borderId="10" xfId="55" applyFont="1" applyBorder="1" applyAlignment="1">
      <alignment horizontal="center" vertical="center" wrapText="1"/>
      <protection/>
    </xf>
    <xf numFmtId="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right" vertical="center" wrapText="1"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25" fillId="0" borderId="21" xfId="53" applyFont="1" applyBorder="1" applyAlignment="1" applyProtection="1">
      <alignment horizontal="center" vertical="center" wrapText="1"/>
      <protection hidden="1"/>
    </xf>
    <xf numFmtId="0" fontId="10" fillId="0" borderId="0" xfId="53" applyFont="1" applyFill="1" applyAlignment="1">
      <alignment horizontal="right" vertical="center" wrapText="1"/>
      <protection/>
    </xf>
    <xf numFmtId="0" fontId="10" fillId="0" borderId="0" xfId="0" applyFont="1" applyAlignment="1">
      <alignment horizontal="right" vertical="center" wrapText="1"/>
    </xf>
    <xf numFmtId="0" fontId="69" fillId="0" borderId="22" xfId="56" applyFont="1" applyBorder="1" applyAlignment="1">
      <alignment horizontal="center" vertical="center" wrapText="1"/>
      <protection/>
    </xf>
    <xf numFmtId="0" fontId="69" fillId="0" borderId="23" xfId="56" applyFont="1" applyBorder="1" applyAlignment="1">
      <alignment horizontal="center" vertical="center" wrapText="1"/>
      <protection/>
    </xf>
    <xf numFmtId="0" fontId="69" fillId="0" borderId="12" xfId="56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75" fillId="0" borderId="0" xfId="56" applyFont="1" applyAlignment="1">
      <alignment horizontal="center"/>
      <protection/>
    </xf>
    <xf numFmtId="0" fontId="10" fillId="0" borderId="0" xfId="0" applyFont="1" applyAlignment="1">
      <alignment horizontal="right" vertical="center" wrapText="1"/>
    </xf>
    <xf numFmtId="0" fontId="75" fillId="0" borderId="0" xfId="55" applyFont="1" applyAlignment="1">
      <alignment horizontal="center"/>
      <protection/>
    </xf>
    <xf numFmtId="0" fontId="51" fillId="0" borderId="19" xfId="55" applyBorder="1" applyAlignment="1">
      <alignment horizontal="left" vertical="center" wrapText="1"/>
      <protection/>
    </xf>
    <xf numFmtId="0" fontId="51" fillId="0" borderId="0" xfId="55" applyAlignment="1">
      <alignment horizontal="left" vertical="center" wrapText="1"/>
      <protection/>
    </xf>
    <xf numFmtId="0" fontId="11" fillId="0" borderId="21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2 3" xfId="55"/>
    <cellStyle name="Обычный 2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60" zoomScalePageLayoutView="0" workbookViewId="0" topLeftCell="A28">
      <selection activeCell="A47" sqref="A47"/>
    </sheetView>
  </sheetViews>
  <sheetFormatPr defaultColWidth="11.57421875" defaultRowHeight="12.75"/>
  <cols>
    <col min="1" max="1" width="42.28125" style="86" bestFit="1" customWidth="1"/>
    <col min="2" max="2" width="181.8515625" style="90" customWidth="1"/>
    <col min="3" max="4" width="23.7109375" style="107" bestFit="1" customWidth="1"/>
    <col min="5" max="5" width="18.421875" style="184" bestFit="1" customWidth="1"/>
    <col min="6" max="16384" width="11.57421875" style="87" customWidth="1"/>
  </cols>
  <sheetData>
    <row r="1" spans="2:5" ht="18.75" customHeight="1">
      <c r="B1" s="209" t="s">
        <v>499</v>
      </c>
      <c r="C1" s="246" t="s">
        <v>506</v>
      </c>
      <c r="D1" s="246"/>
      <c r="E1" s="246"/>
    </row>
    <row r="2" spans="2:5" ht="18.75" customHeight="1">
      <c r="B2" s="209"/>
      <c r="C2" s="246"/>
      <c r="D2" s="246"/>
      <c r="E2" s="246"/>
    </row>
    <row r="3" spans="2:5" ht="18.75" customHeight="1">
      <c r="B3" s="209"/>
      <c r="C3" s="246"/>
      <c r="D3" s="246"/>
      <c r="E3" s="246"/>
    </row>
    <row r="4" spans="2:4" ht="18.75">
      <c r="B4" s="88"/>
      <c r="C4" s="89"/>
      <c r="D4" s="89"/>
    </row>
    <row r="5" spans="1:5" ht="57" customHeight="1">
      <c r="A5" s="257" t="s">
        <v>507</v>
      </c>
      <c r="B5" s="257"/>
      <c r="C5" s="257"/>
      <c r="D5" s="257"/>
      <c r="E5" s="257"/>
    </row>
    <row r="6" spans="3:4" ht="20.25">
      <c r="C6" s="91"/>
      <c r="D6" s="91" t="s">
        <v>366</v>
      </c>
    </row>
    <row r="7" spans="1:5" s="95" customFormat="1" ht="37.5">
      <c r="A7" s="92" t="s">
        <v>367</v>
      </c>
      <c r="B7" s="93" t="s">
        <v>368</v>
      </c>
      <c r="C7" s="94" t="s">
        <v>476</v>
      </c>
      <c r="D7" s="94" t="s">
        <v>477</v>
      </c>
      <c r="E7" s="185" t="s">
        <v>478</v>
      </c>
    </row>
    <row r="8" spans="1:5" ht="18.75" customHeight="1">
      <c r="A8" s="249" t="s">
        <v>369</v>
      </c>
      <c r="B8" s="250"/>
      <c r="C8" s="96">
        <f>C9+C20</f>
        <v>43891788.69</v>
      </c>
      <c r="D8" s="96">
        <f>D9+D20</f>
        <v>23074502.78</v>
      </c>
      <c r="E8" s="237">
        <f>(D8/C8)*100</f>
        <v>52.571342997596126</v>
      </c>
    </row>
    <row r="9" spans="1:5" ht="18.75" customHeight="1">
      <c r="A9" s="251" t="s">
        <v>370</v>
      </c>
      <c r="B9" s="252"/>
      <c r="C9" s="97">
        <f>C11+C13+C14+C17+C18+C19</f>
        <v>34604012.91</v>
      </c>
      <c r="D9" s="97">
        <f>D11+D13+D14+D17+D18+D19</f>
        <v>20036448.27</v>
      </c>
      <c r="E9" s="238">
        <f aca="true" t="shared" si="0" ref="E9:E58">(D9/C9)*100</f>
        <v>57.902094540629975</v>
      </c>
    </row>
    <row r="10" spans="1:5" ht="18.75" customHeight="1">
      <c r="A10" s="98" t="s">
        <v>371</v>
      </c>
      <c r="B10" s="99" t="s">
        <v>372</v>
      </c>
      <c r="C10" s="97"/>
      <c r="D10" s="97"/>
      <c r="E10" s="239"/>
    </row>
    <row r="11" spans="1:5" ht="20.25">
      <c r="A11" s="98" t="s">
        <v>373</v>
      </c>
      <c r="B11" s="100" t="s">
        <v>374</v>
      </c>
      <c r="C11" s="101">
        <f>SUM(C12)</f>
        <v>3284280</v>
      </c>
      <c r="D11" s="101">
        <f>SUM(D12)</f>
        <v>2159922.44</v>
      </c>
      <c r="E11" s="239">
        <f t="shared" si="0"/>
        <v>65.76547797386337</v>
      </c>
    </row>
    <row r="12" spans="1:5" ht="20.25">
      <c r="A12" s="98" t="s">
        <v>375</v>
      </c>
      <c r="B12" s="100" t="s">
        <v>376</v>
      </c>
      <c r="C12" s="101">
        <v>3284280</v>
      </c>
      <c r="D12" s="101">
        <v>2159922.44</v>
      </c>
      <c r="E12" s="239">
        <f t="shared" si="0"/>
        <v>65.76547797386337</v>
      </c>
    </row>
    <row r="13" spans="1:5" ht="20.25">
      <c r="A13" s="98" t="s">
        <v>377</v>
      </c>
      <c r="B13" s="100" t="s">
        <v>378</v>
      </c>
      <c r="C13" s="101">
        <v>196807.54</v>
      </c>
      <c r="D13" s="101">
        <v>196807.53</v>
      </c>
      <c r="E13" s="239">
        <f t="shared" si="0"/>
        <v>99.99999491889385</v>
      </c>
    </row>
    <row r="14" spans="1:5" ht="20.25">
      <c r="A14" s="98" t="s">
        <v>379</v>
      </c>
      <c r="B14" s="100" t="s">
        <v>380</v>
      </c>
      <c r="C14" s="101">
        <f>C15+C16</f>
        <v>26371447.77</v>
      </c>
      <c r="D14" s="101">
        <f>D15+D16</f>
        <v>14178141.48</v>
      </c>
      <c r="E14" s="239">
        <f t="shared" si="0"/>
        <v>53.76322757724728</v>
      </c>
    </row>
    <row r="15" spans="1:5" ht="40.5">
      <c r="A15" s="98" t="s">
        <v>381</v>
      </c>
      <c r="B15" s="100" t="s">
        <v>382</v>
      </c>
      <c r="C15" s="101">
        <v>4578000</v>
      </c>
      <c r="D15" s="101">
        <v>1615285.62</v>
      </c>
      <c r="E15" s="239">
        <f t="shared" si="0"/>
        <v>35.28365268676278</v>
      </c>
    </row>
    <row r="16" spans="1:5" ht="20.25">
      <c r="A16" s="98" t="s">
        <v>383</v>
      </c>
      <c r="B16" s="100" t="s">
        <v>384</v>
      </c>
      <c r="C16" s="102">
        <v>21793447.77</v>
      </c>
      <c r="D16" s="102">
        <v>12562855.86</v>
      </c>
      <c r="E16" s="239">
        <f t="shared" si="0"/>
        <v>57.64510504525828</v>
      </c>
    </row>
    <row r="17" spans="1:5" ht="40.5">
      <c r="A17" s="98" t="s">
        <v>500</v>
      </c>
      <c r="B17" s="100" t="s">
        <v>501</v>
      </c>
      <c r="C17" s="102">
        <v>7.6</v>
      </c>
      <c r="D17" s="102">
        <v>-18980.74</v>
      </c>
      <c r="E17" s="239">
        <f t="shared" si="0"/>
        <v>-249746.57894736849</v>
      </c>
    </row>
    <row r="18" spans="1:5" ht="40.5">
      <c r="A18" s="98" t="s">
        <v>385</v>
      </c>
      <c r="B18" s="100" t="s">
        <v>386</v>
      </c>
      <c r="C18" s="101">
        <v>10000</v>
      </c>
      <c r="D18" s="101">
        <v>4600</v>
      </c>
      <c r="E18" s="239">
        <f t="shared" si="0"/>
        <v>46</v>
      </c>
    </row>
    <row r="19" spans="1:5" ht="20.25">
      <c r="A19" s="98" t="s">
        <v>387</v>
      </c>
      <c r="B19" s="100" t="s">
        <v>388</v>
      </c>
      <c r="C19" s="101">
        <v>4741470</v>
      </c>
      <c r="D19" s="101">
        <v>3515957.56</v>
      </c>
      <c r="E19" s="239">
        <f t="shared" si="0"/>
        <v>74.15332291462352</v>
      </c>
    </row>
    <row r="20" spans="1:5" ht="20.25" customHeight="1">
      <c r="A20" s="253" t="s">
        <v>389</v>
      </c>
      <c r="B20" s="254"/>
      <c r="C20" s="97">
        <f>C21+C23+C24+C27+C28+C29+C30+C32+C33+C31</f>
        <v>9287775.780000001</v>
      </c>
      <c r="D20" s="97">
        <f>D21+D23+D24+D27+D28+D29+D30+D32+D33+D31</f>
        <v>3038054.51</v>
      </c>
      <c r="E20" s="238">
        <f t="shared" si="0"/>
        <v>32.710248201103745</v>
      </c>
    </row>
    <row r="21" spans="1:5" ht="20.25">
      <c r="A21" s="98" t="s">
        <v>390</v>
      </c>
      <c r="B21" s="100" t="s">
        <v>391</v>
      </c>
      <c r="C21" s="101">
        <f>C22</f>
        <v>170000</v>
      </c>
      <c r="D21" s="101">
        <f>D22</f>
        <v>155077.47</v>
      </c>
      <c r="E21" s="239">
        <f t="shared" si="0"/>
        <v>91.2220411764706</v>
      </c>
    </row>
    <row r="22" spans="1:5" ht="40.5">
      <c r="A22" s="98" t="s">
        <v>392</v>
      </c>
      <c r="B22" s="100" t="s">
        <v>393</v>
      </c>
      <c r="C22" s="101">
        <v>170000</v>
      </c>
      <c r="D22" s="101">
        <v>155077.47</v>
      </c>
      <c r="E22" s="239">
        <f t="shared" si="0"/>
        <v>91.2220411764706</v>
      </c>
    </row>
    <row r="23" spans="1:5" ht="60.75">
      <c r="A23" s="98" t="s">
        <v>394</v>
      </c>
      <c r="B23" s="103" t="s">
        <v>395</v>
      </c>
      <c r="C23" s="101">
        <v>900000</v>
      </c>
      <c r="D23" s="101">
        <v>807265.66</v>
      </c>
      <c r="E23" s="239">
        <f t="shared" si="0"/>
        <v>89.69618444444446</v>
      </c>
    </row>
    <row r="24" spans="1:5" ht="20.25">
      <c r="A24" s="98" t="s">
        <v>396</v>
      </c>
      <c r="B24" s="100" t="s">
        <v>397</v>
      </c>
      <c r="C24" s="101">
        <f>C25+C26</f>
        <v>850000</v>
      </c>
      <c r="D24" s="101">
        <f>D25+D26</f>
        <v>454800</v>
      </c>
      <c r="E24" s="239">
        <f t="shared" si="0"/>
        <v>53.50588235294118</v>
      </c>
    </row>
    <row r="25" spans="1:5" ht="40.5">
      <c r="A25" s="98" t="s">
        <v>398</v>
      </c>
      <c r="B25" s="100" t="s">
        <v>399</v>
      </c>
      <c r="C25" s="101">
        <v>0</v>
      </c>
      <c r="D25" s="101">
        <v>0</v>
      </c>
      <c r="E25" s="239"/>
    </row>
    <row r="26" spans="1:5" ht="20.25">
      <c r="A26" s="98" t="s">
        <v>400</v>
      </c>
      <c r="B26" s="100" t="s">
        <v>401</v>
      </c>
      <c r="C26" s="101">
        <v>850000</v>
      </c>
      <c r="D26" s="101">
        <v>454800</v>
      </c>
      <c r="E26" s="239">
        <f t="shared" si="0"/>
        <v>53.50588235294118</v>
      </c>
    </row>
    <row r="27" spans="1:5" ht="20.25">
      <c r="A27" s="98" t="s">
        <v>402</v>
      </c>
      <c r="B27" s="100" t="s">
        <v>403</v>
      </c>
      <c r="C27" s="101">
        <v>347595.78</v>
      </c>
      <c r="D27" s="101">
        <v>347595.78</v>
      </c>
      <c r="E27" s="239">
        <f t="shared" si="0"/>
        <v>100</v>
      </c>
    </row>
    <row r="28" spans="1:5" ht="60.75">
      <c r="A28" s="98" t="s">
        <v>404</v>
      </c>
      <c r="B28" s="100" t="s">
        <v>405</v>
      </c>
      <c r="C28" s="101">
        <f>200000+600000</f>
        <v>800000</v>
      </c>
      <c r="D28" s="101">
        <v>0</v>
      </c>
      <c r="E28" s="239">
        <f t="shared" si="0"/>
        <v>0</v>
      </c>
    </row>
    <row r="29" spans="1:5" ht="40.5">
      <c r="A29" s="98" t="s">
        <v>406</v>
      </c>
      <c r="B29" s="100" t="s">
        <v>407</v>
      </c>
      <c r="C29" s="101">
        <f>1000000+1300000+70000+980000+900000+900000+850000</f>
        <v>6000000</v>
      </c>
      <c r="D29" s="101">
        <v>1043535.6</v>
      </c>
      <c r="E29" s="239">
        <f t="shared" si="0"/>
        <v>17.392259999999997</v>
      </c>
    </row>
    <row r="30" spans="1:5" ht="40.5">
      <c r="A30" s="104" t="s">
        <v>408</v>
      </c>
      <c r="B30" s="100" t="s">
        <v>409</v>
      </c>
      <c r="C30" s="101">
        <v>0</v>
      </c>
      <c r="D30" s="101">
        <v>0</v>
      </c>
      <c r="E30" s="239">
        <v>0</v>
      </c>
    </row>
    <row r="31" spans="1:5" ht="20.25">
      <c r="A31" s="104" t="s">
        <v>521</v>
      </c>
      <c r="B31" s="100" t="s">
        <v>522</v>
      </c>
      <c r="C31" s="101">
        <v>0</v>
      </c>
      <c r="D31" s="101">
        <v>8000</v>
      </c>
      <c r="E31" s="239">
        <v>0</v>
      </c>
    </row>
    <row r="32" spans="1:5" ht="20.25">
      <c r="A32" s="98" t="s">
        <v>410</v>
      </c>
      <c r="B32" s="100" t="s">
        <v>411</v>
      </c>
      <c r="C32" s="101">
        <v>220180</v>
      </c>
      <c r="D32" s="101">
        <v>217180</v>
      </c>
      <c r="E32" s="239">
        <f t="shared" si="0"/>
        <v>98.63747842674175</v>
      </c>
    </row>
    <row r="33" spans="1:5" ht="20.25">
      <c r="A33" s="98" t="s">
        <v>502</v>
      </c>
      <c r="B33" s="100" t="s">
        <v>503</v>
      </c>
      <c r="C33" s="101">
        <v>0</v>
      </c>
      <c r="D33" s="101">
        <v>4600</v>
      </c>
      <c r="E33" s="239"/>
    </row>
    <row r="34" spans="1:5" ht="22.5">
      <c r="A34" s="98" t="s">
        <v>412</v>
      </c>
      <c r="B34" s="93" t="s">
        <v>413</v>
      </c>
      <c r="C34" s="96">
        <f>C36+C39+C49+C51+C54</f>
        <v>26022750.810000002</v>
      </c>
      <c r="D34" s="96">
        <f>D36+D39+D49+D51+D54</f>
        <v>14783106.750000002</v>
      </c>
      <c r="E34" s="237">
        <f t="shared" si="0"/>
        <v>56.80839377026644</v>
      </c>
    </row>
    <row r="35" spans="1:5" ht="20.25">
      <c r="A35" s="98" t="s">
        <v>414</v>
      </c>
      <c r="B35" s="100" t="s">
        <v>415</v>
      </c>
      <c r="C35" s="97">
        <f>C36</f>
        <v>5827000</v>
      </c>
      <c r="D35" s="97">
        <f>D36</f>
        <v>5788250</v>
      </c>
      <c r="E35" s="238">
        <f t="shared" si="0"/>
        <v>99.33499227732968</v>
      </c>
    </row>
    <row r="36" spans="1:5" ht="20.25">
      <c r="A36" s="98" t="s">
        <v>416</v>
      </c>
      <c r="B36" s="100" t="s">
        <v>417</v>
      </c>
      <c r="C36" s="97">
        <f>C37+C38</f>
        <v>5827000</v>
      </c>
      <c r="D36" s="97">
        <f>D37+D38</f>
        <v>5788250</v>
      </c>
      <c r="E36" s="238">
        <f t="shared" si="0"/>
        <v>99.33499227732968</v>
      </c>
    </row>
    <row r="37" spans="1:5" ht="20.25">
      <c r="A37" s="98" t="s">
        <v>418</v>
      </c>
      <c r="B37" s="100" t="s">
        <v>419</v>
      </c>
      <c r="C37" s="101">
        <f>5672000+155000</f>
        <v>5827000</v>
      </c>
      <c r="D37" s="101">
        <f>5672000+116250</f>
        <v>5788250</v>
      </c>
      <c r="E37" s="239">
        <f t="shared" si="0"/>
        <v>99.33499227732968</v>
      </c>
    </row>
    <row r="38" spans="1:5" ht="40.5">
      <c r="A38" s="98" t="s">
        <v>420</v>
      </c>
      <c r="B38" s="100" t="s">
        <v>457</v>
      </c>
      <c r="C38" s="101">
        <v>0</v>
      </c>
      <c r="D38" s="101">
        <v>0</v>
      </c>
      <c r="E38" s="239"/>
    </row>
    <row r="39" spans="1:5" ht="20.25">
      <c r="A39" s="98" t="s">
        <v>421</v>
      </c>
      <c r="B39" s="100" t="s">
        <v>422</v>
      </c>
      <c r="C39" s="97">
        <f>C40+C41+C42+C43+C44+C45+C46</f>
        <v>13591370</v>
      </c>
      <c r="D39" s="97">
        <f>D40+D41+D42+D43+D44+D45+D46</f>
        <v>5338683.420000001</v>
      </c>
      <c r="E39" s="238">
        <f t="shared" si="0"/>
        <v>39.279950586291164</v>
      </c>
    </row>
    <row r="40" spans="1:5" ht="40.5">
      <c r="A40" s="98" t="s">
        <v>423</v>
      </c>
      <c r="B40" s="100" t="s">
        <v>424</v>
      </c>
      <c r="C40" s="101">
        <f>5994488</f>
        <v>5994488</v>
      </c>
      <c r="D40" s="101">
        <v>0</v>
      </c>
      <c r="E40" s="239">
        <f t="shared" si="0"/>
        <v>0</v>
      </c>
    </row>
    <row r="41" spans="1:5" ht="20.25">
      <c r="A41" s="98" t="s">
        <v>425</v>
      </c>
      <c r="B41" s="100" t="s">
        <v>426</v>
      </c>
      <c r="C41" s="101">
        <v>681673</v>
      </c>
      <c r="D41" s="101">
        <v>671763.16</v>
      </c>
      <c r="E41" s="239">
        <f t="shared" si="0"/>
        <v>98.54624724758058</v>
      </c>
    </row>
    <row r="42" spans="1:5" ht="20.25">
      <c r="A42" s="98" t="s">
        <v>427</v>
      </c>
      <c r="B42" s="100" t="s">
        <v>428</v>
      </c>
      <c r="C42" s="101">
        <v>5781455</v>
      </c>
      <c r="D42" s="101">
        <v>4497683.11</v>
      </c>
      <c r="E42" s="239">
        <f t="shared" si="0"/>
        <v>77.79500333393584</v>
      </c>
    </row>
    <row r="43" spans="1:5" ht="81" hidden="1">
      <c r="A43" s="98" t="s">
        <v>429</v>
      </c>
      <c r="B43" s="103" t="s">
        <v>430</v>
      </c>
      <c r="C43" s="101">
        <v>0</v>
      </c>
      <c r="D43" s="101">
        <v>0</v>
      </c>
      <c r="E43" s="239" t="e">
        <f t="shared" si="0"/>
        <v>#DIV/0!</v>
      </c>
    </row>
    <row r="44" spans="1:5" ht="60.75" hidden="1">
      <c r="A44" s="98" t="s">
        <v>431</v>
      </c>
      <c r="B44" s="103" t="s">
        <v>432</v>
      </c>
      <c r="C44" s="101">
        <v>0</v>
      </c>
      <c r="D44" s="101">
        <v>0</v>
      </c>
      <c r="E44" s="239" t="e">
        <f t="shared" si="0"/>
        <v>#DIV/0!</v>
      </c>
    </row>
    <row r="45" spans="1:5" ht="40.5">
      <c r="A45" s="98" t="s">
        <v>433</v>
      </c>
      <c r="B45" s="103" t="s">
        <v>434</v>
      </c>
      <c r="C45" s="101">
        <v>81600</v>
      </c>
      <c r="D45" s="101">
        <v>0</v>
      </c>
      <c r="E45" s="239">
        <f t="shared" si="0"/>
        <v>0</v>
      </c>
    </row>
    <row r="46" spans="1:5" ht="20.25">
      <c r="A46" s="98" t="s">
        <v>435</v>
      </c>
      <c r="B46" s="103" t="s">
        <v>436</v>
      </c>
      <c r="C46" s="101">
        <f>C47+C48</f>
        <v>1052154</v>
      </c>
      <c r="D46" s="101">
        <f>D47+D48</f>
        <v>169237.15</v>
      </c>
      <c r="E46" s="239"/>
    </row>
    <row r="47" spans="1:5" ht="40.5">
      <c r="A47" s="98" t="s">
        <v>461</v>
      </c>
      <c r="B47" s="103" t="s">
        <v>462</v>
      </c>
      <c r="C47" s="101">
        <v>999999</v>
      </c>
      <c r="D47" s="101">
        <v>117082.62</v>
      </c>
      <c r="E47" s="239">
        <f t="shared" si="0"/>
        <v>11.708273708273707</v>
      </c>
    </row>
    <row r="48" spans="1:5" ht="20.25">
      <c r="A48" s="98" t="s">
        <v>437</v>
      </c>
      <c r="B48" s="103" t="s">
        <v>438</v>
      </c>
      <c r="C48" s="101">
        <v>52155</v>
      </c>
      <c r="D48" s="101">
        <v>52154.53</v>
      </c>
      <c r="E48" s="239">
        <f t="shared" si="0"/>
        <v>99.99909883999617</v>
      </c>
    </row>
    <row r="49" spans="1:5" ht="20.25">
      <c r="A49" s="98" t="s">
        <v>439</v>
      </c>
      <c r="B49" s="103" t="s">
        <v>440</v>
      </c>
      <c r="C49" s="97">
        <f>C50</f>
        <v>477274</v>
      </c>
      <c r="D49" s="97">
        <f>D50</f>
        <v>319067.12</v>
      </c>
      <c r="E49" s="238">
        <f t="shared" si="0"/>
        <v>66.85198020424326</v>
      </c>
    </row>
    <row r="50" spans="1:5" ht="40.5">
      <c r="A50" s="98" t="s">
        <v>441</v>
      </c>
      <c r="B50" s="100" t="s">
        <v>442</v>
      </c>
      <c r="C50" s="101">
        <v>477274</v>
      </c>
      <c r="D50" s="101">
        <v>319067.12</v>
      </c>
      <c r="E50" s="239">
        <f t="shared" si="0"/>
        <v>66.85198020424326</v>
      </c>
    </row>
    <row r="51" spans="1:5" ht="20.25">
      <c r="A51" s="98" t="s">
        <v>443</v>
      </c>
      <c r="B51" s="100" t="s">
        <v>444</v>
      </c>
      <c r="C51" s="97">
        <f>C52+C53</f>
        <v>1853416.8</v>
      </c>
      <c r="D51" s="97">
        <f>D52+D53</f>
        <v>1526728.49</v>
      </c>
      <c r="E51" s="238">
        <f t="shared" si="0"/>
        <v>82.37372673000482</v>
      </c>
    </row>
    <row r="52" spans="1:5" ht="40.5">
      <c r="A52" s="98" t="s">
        <v>445</v>
      </c>
      <c r="B52" s="100" t="s">
        <v>446</v>
      </c>
      <c r="C52" s="101">
        <f>1397752.8+300000</f>
        <v>1697752.8</v>
      </c>
      <c r="D52" s="101">
        <v>1500308.49</v>
      </c>
      <c r="E52" s="239">
        <f t="shared" si="0"/>
        <v>88.37025566973</v>
      </c>
    </row>
    <row r="53" spans="1:5" ht="20.25">
      <c r="A53" s="98" t="s">
        <v>447</v>
      </c>
      <c r="B53" s="100" t="s">
        <v>448</v>
      </c>
      <c r="C53" s="101">
        <v>155664</v>
      </c>
      <c r="D53" s="101">
        <v>26420</v>
      </c>
      <c r="E53" s="239">
        <f t="shared" si="0"/>
        <v>16.972453489567275</v>
      </c>
    </row>
    <row r="54" spans="1:5" ht="20.25" customHeight="1">
      <c r="A54" s="255" t="s">
        <v>449</v>
      </c>
      <c r="B54" s="256"/>
      <c r="C54" s="97">
        <f>C55+C56+C57</f>
        <v>4273690.01</v>
      </c>
      <c r="D54" s="97">
        <f>D55+D56+D57</f>
        <v>1810377.72</v>
      </c>
      <c r="E54" s="238">
        <f t="shared" si="0"/>
        <v>42.36099753992219</v>
      </c>
    </row>
    <row r="55" spans="1:5" ht="40.5">
      <c r="A55" s="98" t="s">
        <v>450</v>
      </c>
      <c r="B55" s="100" t="s">
        <v>451</v>
      </c>
      <c r="C55" s="101">
        <v>30000</v>
      </c>
      <c r="D55" s="101">
        <v>0</v>
      </c>
      <c r="E55" s="239">
        <f t="shared" si="0"/>
        <v>0</v>
      </c>
    </row>
    <row r="56" spans="1:5" ht="40.5">
      <c r="A56" s="98" t="s">
        <v>452</v>
      </c>
      <c r="B56" s="100" t="s">
        <v>453</v>
      </c>
      <c r="C56" s="101">
        <v>220000</v>
      </c>
      <c r="D56" s="101">
        <v>57000</v>
      </c>
      <c r="E56" s="239">
        <f t="shared" si="0"/>
        <v>25.90909090909091</v>
      </c>
    </row>
    <row r="57" spans="1:5" ht="20.25">
      <c r="A57" s="98" t="s">
        <v>454</v>
      </c>
      <c r="B57" s="100" t="s">
        <v>455</v>
      </c>
      <c r="C57" s="101">
        <v>4023690.01</v>
      </c>
      <c r="D57" s="101">
        <v>1753377.72</v>
      </c>
      <c r="E57" s="239">
        <f t="shared" si="0"/>
        <v>43.576361887778724</v>
      </c>
    </row>
    <row r="58" spans="1:5" ht="18.75" customHeight="1">
      <c r="A58" s="247" t="s">
        <v>456</v>
      </c>
      <c r="B58" s="248"/>
      <c r="C58" s="96">
        <f>C8+C34</f>
        <v>69914539.5</v>
      </c>
      <c r="D58" s="96">
        <f>D8+D34</f>
        <v>37857609.53</v>
      </c>
      <c r="E58" s="237">
        <f t="shared" si="0"/>
        <v>54.14840718503196</v>
      </c>
    </row>
    <row r="59" spans="2:4" ht="18.75">
      <c r="B59" s="106"/>
      <c r="C59" s="105"/>
      <c r="D59" s="105"/>
    </row>
    <row r="60" spans="3:4" ht="18.75">
      <c r="C60" s="105"/>
      <c r="D60" s="105"/>
    </row>
    <row r="62" spans="2:4" ht="18.75">
      <c r="B62" s="108"/>
      <c r="C62" s="105"/>
      <c r="D62" s="105"/>
    </row>
    <row r="63" spans="2:4" ht="18.75">
      <c r="B63" s="108"/>
      <c r="C63" s="109"/>
      <c r="D63" s="109"/>
    </row>
    <row r="64" spans="3:4" ht="18.75">
      <c r="C64" s="105"/>
      <c r="D64" s="105"/>
    </row>
    <row r="65" spans="3:4" ht="18.75">
      <c r="C65" s="105"/>
      <c r="D65" s="105"/>
    </row>
    <row r="66" spans="3:4" ht="18.75">
      <c r="C66" s="105"/>
      <c r="D66" s="105"/>
    </row>
  </sheetData>
  <sheetProtection/>
  <mergeCells count="7">
    <mergeCell ref="C1:E3"/>
    <mergeCell ref="A58:B58"/>
    <mergeCell ref="A8:B8"/>
    <mergeCell ref="A9:B9"/>
    <mergeCell ref="A20:B20"/>
    <mergeCell ref="A54:B54"/>
    <mergeCell ref="A5:E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0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C1">
      <selection activeCell="H69" sqref="H69"/>
    </sheetView>
  </sheetViews>
  <sheetFormatPr defaultColWidth="9.140625" defaultRowHeight="12.75"/>
  <cols>
    <col min="1" max="1" width="19.7109375" style="210" customWidth="1"/>
    <col min="2" max="2" width="104.28125" style="210" customWidth="1"/>
    <col min="3" max="5" width="22.7109375" style="210" customWidth="1"/>
    <col min="6" max="8" width="22.8515625" style="210" customWidth="1"/>
    <col min="9" max="9" width="19.8515625" style="210" bestFit="1" customWidth="1"/>
    <col min="10" max="10" width="35.421875" style="210" bestFit="1" customWidth="1"/>
    <col min="11" max="11" width="17.7109375" style="210" bestFit="1" customWidth="1"/>
    <col min="12" max="12" width="9.140625" style="210" customWidth="1"/>
    <col min="13" max="13" width="16.8515625" style="210" bestFit="1" customWidth="1"/>
    <col min="14" max="14" width="10.140625" style="210" bestFit="1" customWidth="1"/>
    <col min="15" max="15" width="3.00390625" style="210" bestFit="1" customWidth="1"/>
    <col min="16" max="16384" width="9.140625" style="210" customWidth="1"/>
  </cols>
  <sheetData>
    <row r="1" spans="3:11" ht="46.5" customHeight="1">
      <c r="C1" s="231"/>
      <c r="D1" s="231"/>
      <c r="E1" s="231"/>
      <c r="F1" s="231"/>
      <c r="G1" s="231"/>
      <c r="H1" s="231"/>
      <c r="I1" s="261" t="s">
        <v>508</v>
      </c>
      <c r="J1" s="261"/>
      <c r="K1" s="261"/>
    </row>
    <row r="2" spans="3:9" ht="15.75">
      <c r="C2" s="231"/>
      <c r="D2" s="231"/>
      <c r="E2" s="231"/>
      <c r="F2" s="231"/>
      <c r="G2" s="231"/>
      <c r="H2" s="231"/>
      <c r="I2" s="231"/>
    </row>
    <row r="3" spans="1:9" ht="18.75">
      <c r="A3" s="259" t="s">
        <v>482</v>
      </c>
      <c r="B3" s="259"/>
      <c r="C3" s="259"/>
      <c r="D3" s="259"/>
      <c r="E3" s="259"/>
      <c r="F3" s="259"/>
      <c r="G3" s="259"/>
      <c r="H3" s="259"/>
      <c r="I3" s="259"/>
    </row>
    <row r="4" spans="1:9" ht="40.5" customHeight="1">
      <c r="A4" s="260" t="s">
        <v>510</v>
      </c>
      <c r="B4" s="260"/>
      <c r="C4" s="260"/>
      <c r="D4" s="260"/>
      <c r="E4" s="260"/>
      <c r="F4" s="260"/>
      <c r="G4" s="260"/>
      <c r="H4" s="260"/>
      <c r="I4" s="260"/>
    </row>
    <row r="5" spans="1:9" ht="15.75">
      <c r="A5" s="211"/>
      <c r="B5" s="211"/>
      <c r="C5" s="211"/>
      <c r="D5" s="211"/>
      <c r="E5" s="211"/>
      <c r="F5" s="211"/>
      <c r="G5" s="211"/>
      <c r="H5" s="211"/>
      <c r="I5" s="211"/>
    </row>
    <row r="6" spans="9:11" ht="15.75">
      <c r="I6" s="266" t="s">
        <v>0</v>
      </c>
      <c r="J6" s="266"/>
      <c r="K6" s="266"/>
    </row>
    <row r="7" spans="1:11" s="213" customFormat="1" ht="15.75" customHeight="1">
      <c r="A7" s="258" t="s">
        <v>1</v>
      </c>
      <c r="B7" s="258" t="s">
        <v>2</v>
      </c>
      <c r="C7" s="263" t="s">
        <v>509</v>
      </c>
      <c r="D7" s="264"/>
      <c r="E7" s="264"/>
      <c r="F7" s="264"/>
      <c r="G7" s="264"/>
      <c r="H7" s="264"/>
      <c r="I7" s="264"/>
      <c r="J7" s="264"/>
      <c r="K7" s="265"/>
    </row>
    <row r="8" spans="1:11" s="213" customFormat="1" ht="15.75" customHeight="1">
      <c r="A8" s="258"/>
      <c r="B8" s="258"/>
      <c r="C8" s="258" t="s">
        <v>3</v>
      </c>
      <c r="D8" s="258"/>
      <c r="E8" s="258"/>
      <c r="F8" s="258" t="s">
        <v>4</v>
      </c>
      <c r="G8" s="258"/>
      <c r="H8" s="258"/>
      <c r="I8" s="258" t="s">
        <v>5</v>
      </c>
      <c r="J8" s="258"/>
      <c r="K8" s="258"/>
    </row>
    <row r="9" spans="1:11" s="213" customFormat="1" ht="15.75">
      <c r="A9" s="258"/>
      <c r="B9" s="258"/>
      <c r="C9" s="212" t="s">
        <v>476</v>
      </c>
      <c r="D9" s="212" t="s">
        <v>477</v>
      </c>
      <c r="E9" s="212" t="s">
        <v>478</v>
      </c>
      <c r="F9" s="212" t="s">
        <v>476</v>
      </c>
      <c r="G9" s="212" t="s">
        <v>477</v>
      </c>
      <c r="H9" s="212" t="s">
        <v>478</v>
      </c>
      <c r="I9" s="212" t="s">
        <v>476</v>
      </c>
      <c r="J9" s="212" t="s">
        <v>477</v>
      </c>
      <c r="K9" s="212" t="s">
        <v>478</v>
      </c>
    </row>
    <row r="10" spans="1:13" s="217" customFormat="1" ht="15.75">
      <c r="A10" s="214" t="s">
        <v>6</v>
      </c>
      <c r="B10" s="212" t="s">
        <v>7</v>
      </c>
      <c r="C10" s="215">
        <f>SUM(C11:C16)</f>
        <v>0</v>
      </c>
      <c r="D10" s="215"/>
      <c r="E10" s="215"/>
      <c r="F10" s="215">
        <f>SUM(F11:F16)</f>
        <v>9077122.52</v>
      </c>
      <c r="G10" s="215">
        <f>SUM(G11:G16)</f>
        <v>6319395.42</v>
      </c>
      <c r="H10" s="215">
        <f>(G10/F10)*100</f>
        <v>69.61892831209686</v>
      </c>
      <c r="I10" s="215">
        <f>SUM(I11:I16)</f>
        <v>9077122.52</v>
      </c>
      <c r="J10" s="216">
        <f>D10+G10</f>
        <v>6319395.42</v>
      </c>
      <c r="K10" s="216">
        <f>(J10/I10)*100</f>
        <v>69.61892831209686</v>
      </c>
      <c r="M10" s="218"/>
    </row>
    <row r="11" spans="1:11" ht="30" customHeight="1">
      <c r="A11" s="219" t="s">
        <v>8</v>
      </c>
      <c r="B11" s="220" t="s">
        <v>9</v>
      </c>
      <c r="C11" s="221">
        <v>0</v>
      </c>
      <c r="D11" s="221"/>
      <c r="E11" s="221"/>
      <c r="F11" s="221">
        <f>4!I13</f>
        <v>1041777.07</v>
      </c>
      <c r="G11" s="221">
        <f>4!J13</f>
        <v>744534.11</v>
      </c>
      <c r="H11" s="221">
        <f aca="true" t="shared" si="0" ref="H11:H42">(G11/F11)*100</f>
        <v>71.46769989859732</v>
      </c>
      <c r="I11" s="221">
        <f aca="true" t="shared" si="1" ref="I11:I16">SUM(C11:F11)</f>
        <v>1041777.07</v>
      </c>
      <c r="J11" s="222">
        <f aca="true" t="shared" si="2" ref="J11:J42">D11+G11</f>
        <v>744534.11</v>
      </c>
      <c r="K11" s="222">
        <f aca="true" t="shared" si="3" ref="K11:K42">(J11/I11)*100</f>
        <v>71.46769989859732</v>
      </c>
    </row>
    <row r="12" spans="1:11" ht="31.5">
      <c r="A12" s="219" t="s">
        <v>10</v>
      </c>
      <c r="B12" s="220" t="s">
        <v>11</v>
      </c>
      <c r="C12" s="221">
        <v>0</v>
      </c>
      <c r="D12" s="221"/>
      <c r="E12" s="221"/>
      <c r="F12" s="221">
        <f>4!I16</f>
        <v>6987374.21</v>
      </c>
      <c r="G12" s="221">
        <f>4!J16</f>
        <v>4900018.79</v>
      </c>
      <c r="H12" s="221">
        <f t="shared" si="0"/>
        <v>70.12675495449098</v>
      </c>
      <c r="I12" s="221">
        <f t="shared" si="1"/>
        <v>6987374.21</v>
      </c>
      <c r="J12" s="222">
        <f t="shared" si="2"/>
        <v>4900018.79</v>
      </c>
      <c r="K12" s="222">
        <f t="shared" si="3"/>
        <v>70.12675495449098</v>
      </c>
    </row>
    <row r="13" spans="1:11" ht="31.5">
      <c r="A13" s="219" t="s">
        <v>12</v>
      </c>
      <c r="B13" s="220" t="s">
        <v>13</v>
      </c>
      <c r="C13" s="221"/>
      <c r="D13" s="221"/>
      <c r="E13" s="221"/>
      <c r="F13" s="221">
        <f>4!I21</f>
        <v>177427.88</v>
      </c>
      <c r="G13" s="221">
        <f>4!J21</f>
        <v>133069.55</v>
      </c>
      <c r="H13" s="221">
        <f t="shared" si="0"/>
        <v>74.99923349137688</v>
      </c>
      <c r="I13" s="221">
        <f>F13</f>
        <v>177427.88</v>
      </c>
      <c r="J13" s="222">
        <f t="shared" si="2"/>
        <v>133069.55</v>
      </c>
      <c r="K13" s="222">
        <f t="shared" si="3"/>
        <v>74.99923349137688</v>
      </c>
    </row>
    <row r="14" spans="1:11" ht="15.75">
      <c r="A14" s="219" t="s">
        <v>14</v>
      </c>
      <c r="B14" s="220" t="s">
        <v>15</v>
      </c>
      <c r="C14" s="221"/>
      <c r="D14" s="221"/>
      <c r="E14" s="221"/>
      <c r="F14" s="221">
        <v>0</v>
      </c>
      <c r="G14" s="221"/>
      <c r="H14" s="221"/>
      <c r="I14" s="221">
        <v>0</v>
      </c>
      <c r="J14" s="222">
        <f t="shared" si="2"/>
        <v>0</v>
      </c>
      <c r="K14" s="222"/>
    </row>
    <row r="15" spans="1:11" ht="15.75">
      <c r="A15" s="219" t="s">
        <v>16</v>
      </c>
      <c r="B15" s="220" t="s">
        <v>17</v>
      </c>
      <c r="C15" s="221"/>
      <c r="D15" s="221"/>
      <c r="E15" s="221"/>
      <c r="F15" s="221">
        <v>155000</v>
      </c>
      <c r="G15" s="221">
        <v>0</v>
      </c>
      <c r="H15" s="221">
        <f t="shared" si="0"/>
        <v>0</v>
      </c>
      <c r="I15" s="221">
        <f t="shared" si="1"/>
        <v>155000</v>
      </c>
      <c r="J15" s="222">
        <f t="shared" si="2"/>
        <v>0</v>
      </c>
      <c r="K15" s="222">
        <f t="shared" si="3"/>
        <v>0</v>
      </c>
    </row>
    <row r="16" spans="1:11" ht="15.75">
      <c r="A16" s="219" t="s">
        <v>18</v>
      </c>
      <c r="B16" s="220" t="s">
        <v>19</v>
      </c>
      <c r="C16" s="221">
        <v>0</v>
      </c>
      <c r="D16" s="221"/>
      <c r="E16" s="221"/>
      <c r="F16" s="221">
        <f>4!I32</f>
        <v>715543.3599999999</v>
      </c>
      <c r="G16" s="221">
        <f>4!J32</f>
        <v>541772.97</v>
      </c>
      <c r="H16" s="221">
        <f t="shared" si="0"/>
        <v>75.71490426520066</v>
      </c>
      <c r="I16" s="221">
        <f t="shared" si="1"/>
        <v>715543.3599999999</v>
      </c>
      <c r="J16" s="222">
        <f t="shared" si="2"/>
        <v>541772.97</v>
      </c>
      <c r="K16" s="222">
        <f t="shared" si="3"/>
        <v>75.71490426520066</v>
      </c>
    </row>
    <row r="17" spans="1:11" s="217" customFormat="1" ht="15.75">
      <c r="A17" s="214" t="s">
        <v>20</v>
      </c>
      <c r="B17" s="212" t="s">
        <v>21</v>
      </c>
      <c r="C17" s="215">
        <f>SUM(C18)</f>
        <v>477274</v>
      </c>
      <c r="D17" s="215">
        <f>SUM(D18)</f>
        <v>319067.12</v>
      </c>
      <c r="E17" s="215">
        <f>(D17/C17)*100</f>
        <v>66.85198020424326</v>
      </c>
      <c r="F17" s="215"/>
      <c r="G17" s="215"/>
      <c r="H17" s="215"/>
      <c r="I17" s="215">
        <f>SUM(I18)</f>
        <v>477274</v>
      </c>
      <c r="J17" s="216">
        <f t="shared" si="2"/>
        <v>319067.12</v>
      </c>
      <c r="K17" s="216">
        <f t="shared" si="3"/>
        <v>66.85198020424326</v>
      </c>
    </row>
    <row r="18" spans="1:11" ht="15.75">
      <c r="A18" s="219" t="s">
        <v>22</v>
      </c>
      <c r="B18" s="220" t="s">
        <v>23</v>
      </c>
      <c r="C18" s="221">
        <v>477274</v>
      </c>
      <c r="D18" s="221">
        <f>4!G44</f>
        <v>319067.12</v>
      </c>
      <c r="E18" s="221">
        <f>(D18/C18)*100</f>
        <v>66.85198020424326</v>
      </c>
      <c r="F18" s="221"/>
      <c r="G18" s="221"/>
      <c r="H18" s="221"/>
      <c r="I18" s="221">
        <f>SUM(C18)</f>
        <v>477274</v>
      </c>
      <c r="J18" s="222">
        <f t="shared" si="2"/>
        <v>319067.12</v>
      </c>
      <c r="K18" s="222">
        <f t="shared" si="3"/>
        <v>66.85198020424326</v>
      </c>
    </row>
    <row r="19" spans="1:11" s="217" customFormat="1" ht="15.75">
      <c r="A19" s="214" t="s">
        <v>24</v>
      </c>
      <c r="B19" s="212" t="s">
        <v>25</v>
      </c>
      <c r="C19" s="215"/>
      <c r="D19" s="215"/>
      <c r="E19" s="215"/>
      <c r="F19" s="215">
        <f>SUM(F20:F22)</f>
        <v>159000</v>
      </c>
      <c r="G19" s="215">
        <f>SUM(G20:G22)</f>
        <v>38190</v>
      </c>
      <c r="H19" s="215">
        <f t="shared" si="0"/>
        <v>24.018867924528305</v>
      </c>
      <c r="I19" s="215">
        <f>SUM(C19:F19)</f>
        <v>159000</v>
      </c>
      <c r="J19" s="216">
        <f t="shared" si="2"/>
        <v>38190</v>
      </c>
      <c r="K19" s="216">
        <f t="shared" si="3"/>
        <v>24.018867924528305</v>
      </c>
    </row>
    <row r="20" spans="1:11" ht="31.5">
      <c r="A20" s="219" t="s">
        <v>26</v>
      </c>
      <c r="B20" s="220" t="s">
        <v>27</v>
      </c>
      <c r="C20" s="221"/>
      <c r="D20" s="221"/>
      <c r="E20" s="221"/>
      <c r="F20" s="221">
        <f>4!I50</f>
        <v>100000</v>
      </c>
      <c r="G20" s="221">
        <f>4!J49</f>
        <v>1400</v>
      </c>
      <c r="H20" s="221">
        <f t="shared" si="0"/>
        <v>1.4000000000000001</v>
      </c>
      <c r="I20" s="221">
        <f>SUM(C20:F20)</f>
        <v>100000</v>
      </c>
      <c r="J20" s="222">
        <f t="shared" si="2"/>
        <v>1400</v>
      </c>
      <c r="K20" s="222">
        <f t="shared" si="3"/>
        <v>1.4000000000000001</v>
      </c>
    </row>
    <row r="21" spans="1:11" ht="15.75">
      <c r="A21" s="219" t="s">
        <v>28</v>
      </c>
      <c r="B21" s="220" t="s">
        <v>29</v>
      </c>
      <c r="C21" s="221"/>
      <c r="D21" s="221"/>
      <c r="E21" s="221"/>
      <c r="F21" s="221">
        <v>0</v>
      </c>
      <c r="G21" s="221"/>
      <c r="H21" s="221"/>
      <c r="I21" s="221">
        <v>0</v>
      </c>
      <c r="J21" s="222">
        <f t="shared" si="2"/>
        <v>0</v>
      </c>
      <c r="K21" s="222"/>
    </row>
    <row r="22" spans="1:11" ht="37.5" customHeight="1">
      <c r="A22" s="219" t="s">
        <v>30</v>
      </c>
      <c r="B22" s="220" t="s">
        <v>31</v>
      </c>
      <c r="C22" s="221"/>
      <c r="D22" s="221"/>
      <c r="E22" s="221"/>
      <c r="F22" s="221">
        <f>4!I52</f>
        <v>59000</v>
      </c>
      <c r="G22" s="221">
        <f>4!J52</f>
        <v>36790</v>
      </c>
      <c r="H22" s="221">
        <f t="shared" si="0"/>
        <v>62.35593220338983</v>
      </c>
      <c r="I22" s="221">
        <f>F22</f>
        <v>59000</v>
      </c>
      <c r="J22" s="222">
        <f t="shared" si="2"/>
        <v>36790</v>
      </c>
      <c r="K22" s="222">
        <f t="shared" si="3"/>
        <v>62.35593220338983</v>
      </c>
    </row>
    <row r="23" spans="1:11" s="217" customFormat="1" ht="15.75">
      <c r="A23" s="214" t="s">
        <v>32</v>
      </c>
      <c r="B23" s="212" t="s">
        <v>33</v>
      </c>
      <c r="C23" s="215">
        <f>C24+C25</f>
        <v>7392240.8</v>
      </c>
      <c r="D23" s="215">
        <f>D24+D25</f>
        <v>1218626.55</v>
      </c>
      <c r="E23" s="215">
        <f>(D23/C23)*100</f>
        <v>16.485211764205516</v>
      </c>
      <c r="F23" s="215">
        <f>F24+F25</f>
        <v>13067007.67</v>
      </c>
      <c r="G23" s="215">
        <f>G24+G25</f>
        <v>5613823.63</v>
      </c>
      <c r="H23" s="215">
        <f t="shared" si="0"/>
        <v>42.9618147610684</v>
      </c>
      <c r="I23" s="215">
        <f>SUM(C23:F23)</f>
        <v>21677891.505211763</v>
      </c>
      <c r="J23" s="216">
        <f t="shared" si="2"/>
        <v>6832450.18</v>
      </c>
      <c r="K23" s="216">
        <f t="shared" si="3"/>
        <v>31.51805690307728</v>
      </c>
    </row>
    <row r="24" spans="1:11" ht="15.75">
      <c r="A24" s="219" t="s">
        <v>34</v>
      </c>
      <c r="B24" s="220" t="s">
        <v>35</v>
      </c>
      <c r="C24" s="221">
        <v>0</v>
      </c>
      <c r="D24" s="221"/>
      <c r="E24" s="221"/>
      <c r="F24" s="221">
        <f>4!I56</f>
        <v>229416</v>
      </c>
      <c r="G24" s="221">
        <f>4!J56</f>
        <v>228856</v>
      </c>
      <c r="H24" s="221">
        <f t="shared" si="0"/>
        <v>99.7559019423231</v>
      </c>
      <c r="I24" s="221">
        <f>C24+F24</f>
        <v>229416</v>
      </c>
      <c r="J24" s="222">
        <f t="shared" si="2"/>
        <v>228856</v>
      </c>
      <c r="K24" s="222">
        <f t="shared" si="3"/>
        <v>99.7559019423231</v>
      </c>
    </row>
    <row r="25" spans="1:11" ht="15.75">
      <c r="A25" s="219" t="s">
        <v>36</v>
      </c>
      <c r="B25" s="220" t="s">
        <v>37</v>
      </c>
      <c r="C25" s="221">
        <f>4!F61</f>
        <v>7392240.8</v>
      </c>
      <c r="D25" s="221">
        <f>4!G61</f>
        <v>1218626.55</v>
      </c>
      <c r="E25" s="221">
        <f>(D25/C25)*100</f>
        <v>16.485211764205516</v>
      </c>
      <c r="F25" s="221">
        <f>4!I61</f>
        <v>12837591.67</v>
      </c>
      <c r="G25" s="221">
        <f>4!J61</f>
        <v>5384967.63</v>
      </c>
      <c r="H25" s="221">
        <f t="shared" si="0"/>
        <v>41.946867982910376</v>
      </c>
      <c r="I25" s="221">
        <f aca="true" t="shared" si="4" ref="I25:I30">SUM(C25:F25)</f>
        <v>21448475.505211763</v>
      </c>
      <c r="J25" s="222">
        <f t="shared" si="2"/>
        <v>6603594.18</v>
      </c>
      <c r="K25" s="222">
        <f t="shared" si="3"/>
        <v>30.7881750308799</v>
      </c>
    </row>
    <row r="26" spans="1:11" s="217" customFormat="1" ht="15.75">
      <c r="A26" s="214" t="s">
        <v>38</v>
      </c>
      <c r="B26" s="212" t="s">
        <v>39</v>
      </c>
      <c r="C26" s="215">
        <f>SUM(C27+C28+C29+C30)</f>
        <v>7289273</v>
      </c>
      <c r="D26" s="215">
        <f>SUM(D27+D28+D29+D30)</f>
        <v>4975022.200000001</v>
      </c>
      <c r="E26" s="215">
        <f>(D26/C26)*100</f>
        <v>68.25128102624227</v>
      </c>
      <c r="F26" s="215">
        <f>SUM(F27:F30)</f>
        <v>22992631.090000004</v>
      </c>
      <c r="G26" s="215">
        <f>SUM(G27:G30)</f>
        <v>15480202.27</v>
      </c>
      <c r="H26" s="215">
        <f t="shared" si="0"/>
        <v>67.32679791801938</v>
      </c>
      <c r="I26" s="215">
        <f t="shared" si="4"/>
        <v>35256994.54128103</v>
      </c>
      <c r="J26" s="216">
        <f t="shared" si="2"/>
        <v>20455224.47</v>
      </c>
      <c r="K26" s="216">
        <f t="shared" si="3"/>
        <v>58.017493368726534</v>
      </c>
    </row>
    <row r="27" spans="1:11" ht="15.75">
      <c r="A27" s="219" t="s">
        <v>40</v>
      </c>
      <c r="B27" s="220" t="s">
        <v>41</v>
      </c>
      <c r="C27" s="221">
        <v>0</v>
      </c>
      <c r="D27" s="221"/>
      <c r="E27" s="221"/>
      <c r="F27" s="221">
        <f>4!I78</f>
        <v>1942480.69</v>
      </c>
      <c r="G27" s="221">
        <f>4!J78</f>
        <v>1030287.05</v>
      </c>
      <c r="H27" s="221">
        <f t="shared" si="0"/>
        <v>53.039757630743814</v>
      </c>
      <c r="I27" s="221">
        <f>C27+F27</f>
        <v>1942480.69</v>
      </c>
      <c r="J27" s="222">
        <f t="shared" si="2"/>
        <v>1030287.05</v>
      </c>
      <c r="K27" s="222">
        <f t="shared" si="3"/>
        <v>53.039757630743814</v>
      </c>
    </row>
    <row r="28" spans="1:11" ht="15.75">
      <c r="A28" s="219" t="s">
        <v>42</v>
      </c>
      <c r="B28" s="220" t="s">
        <v>43</v>
      </c>
      <c r="C28" s="221">
        <f>4!F94</f>
        <v>300000</v>
      </c>
      <c r="D28" s="221">
        <f>4!G94</f>
        <v>281681.94</v>
      </c>
      <c r="E28" s="221">
        <f>(D28/C28)*100</f>
        <v>93.89398</v>
      </c>
      <c r="F28" s="221">
        <f>4!I94</f>
        <v>1898149.72</v>
      </c>
      <c r="G28" s="221">
        <f>4!J94</f>
        <v>1317092.9</v>
      </c>
      <c r="H28" s="221">
        <f t="shared" si="0"/>
        <v>69.38825141780701</v>
      </c>
      <c r="I28" s="221">
        <f>C28+F28</f>
        <v>2198149.7199999997</v>
      </c>
      <c r="J28" s="222">
        <f t="shared" si="2"/>
        <v>1598774.8399999999</v>
      </c>
      <c r="K28" s="222">
        <f t="shared" si="3"/>
        <v>72.73275452774891</v>
      </c>
    </row>
    <row r="29" spans="1:11" ht="15.75">
      <c r="A29" s="219" t="s">
        <v>44</v>
      </c>
      <c r="B29" s="220" t="s">
        <v>45</v>
      </c>
      <c r="C29" s="221">
        <f>4!F101</f>
        <v>6989273</v>
      </c>
      <c r="D29" s="221">
        <f>4!G101</f>
        <v>4693340.260000001</v>
      </c>
      <c r="E29" s="221">
        <f>(D29/C29)*100</f>
        <v>67.15062153102333</v>
      </c>
      <c r="F29" s="221">
        <f>4!I101</f>
        <v>11141502.170000002</v>
      </c>
      <c r="G29" s="221">
        <f>4!J101</f>
        <v>7313804.2299999995</v>
      </c>
      <c r="H29" s="221">
        <f t="shared" si="0"/>
        <v>65.64468703056401</v>
      </c>
      <c r="I29" s="221">
        <f>SUM(C29:F29)</f>
        <v>22824182.580621533</v>
      </c>
      <c r="J29" s="222">
        <f t="shared" si="2"/>
        <v>12007144.49</v>
      </c>
      <c r="K29" s="222">
        <f t="shared" si="3"/>
        <v>52.60711724324556</v>
      </c>
    </row>
    <row r="30" spans="1:17" ht="15" customHeight="1">
      <c r="A30" s="219" t="s">
        <v>46</v>
      </c>
      <c r="B30" s="220" t="s">
        <v>47</v>
      </c>
      <c r="C30" s="221">
        <v>0</v>
      </c>
      <c r="D30" s="221"/>
      <c r="E30" s="221"/>
      <c r="F30" s="221">
        <f>4!I129</f>
        <v>8010498.510000001</v>
      </c>
      <c r="G30" s="221">
        <f>4!J129</f>
        <v>5819018.09</v>
      </c>
      <c r="H30" s="221">
        <f t="shared" si="0"/>
        <v>72.64239650922798</v>
      </c>
      <c r="I30" s="221">
        <f t="shared" si="4"/>
        <v>8010498.510000001</v>
      </c>
      <c r="J30" s="222">
        <f t="shared" si="2"/>
        <v>5819018.09</v>
      </c>
      <c r="K30" s="222">
        <f t="shared" si="3"/>
        <v>72.64239650922798</v>
      </c>
      <c r="L30" s="223"/>
      <c r="M30" s="223"/>
      <c r="N30" s="223"/>
      <c r="O30" s="223"/>
      <c r="P30" s="223"/>
      <c r="Q30" s="223"/>
    </row>
    <row r="31" spans="1:11" s="217" customFormat="1" ht="15.75">
      <c r="A31" s="214" t="s">
        <v>48</v>
      </c>
      <c r="B31" s="212" t="s">
        <v>49</v>
      </c>
      <c r="C31" s="215"/>
      <c r="D31" s="215"/>
      <c r="E31" s="215"/>
      <c r="F31" s="215">
        <f>F32+F33</f>
        <v>66000</v>
      </c>
      <c r="G31" s="215">
        <f>G32+G33</f>
        <v>16000</v>
      </c>
      <c r="H31" s="215">
        <f t="shared" si="0"/>
        <v>24.242424242424242</v>
      </c>
      <c r="I31" s="215">
        <f>SUM(F31)</f>
        <v>66000</v>
      </c>
      <c r="J31" s="216">
        <f t="shared" si="2"/>
        <v>16000</v>
      </c>
      <c r="K31" s="216">
        <f t="shared" si="3"/>
        <v>24.242424242424242</v>
      </c>
    </row>
    <row r="32" spans="1:11" ht="15.75">
      <c r="A32" s="219" t="s">
        <v>504</v>
      </c>
      <c r="B32" s="220" t="s">
        <v>505</v>
      </c>
      <c r="C32" s="221"/>
      <c r="D32" s="221"/>
      <c r="E32" s="221"/>
      <c r="F32" s="221">
        <f>4!I138</f>
        <v>16000</v>
      </c>
      <c r="G32" s="221">
        <f>4!J138</f>
        <v>16000</v>
      </c>
      <c r="H32" s="221"/>
      <c r="I32" s="221">
        <f>F32</f>
        <v>16000</v>
      </c>
      <c r="J32" s="222">
        <f>G32</f>
        <v>16000</v>
      </c>
      <c r="K32" s="222">
        <f t="shared" si="3"/>
        <v>100</v>
      </c>
    </row>
    <row r="33" spans="1:11" ht="15.75">
      <c r="A33" s="219" t="s">
        <v>50</v>
      </c>
      <c r="B33" s="220" t="s">
        <v>51</v>
      </c>
      <c r="C33" s="221"/>
      <c r="D33" s="221"/>
      <c r="E33" s="221"/>
      <c r="F33" s="221">
        <f>4!I143</f>
        <v>50000</v>
      </c>
      <c r="G33" s="221">
        <f>4!J143</f>
        <v>0</v>
      </c>
      <c r="H33" s="221">
        <f t="shared" si="0"/>
        <v>0</v>
      </c>
      <c r="I33" s="221">
        <f>SUM(F33)</f>
        <v>50000</v>
      </c>
      <c r="J33" s="222">
        <f t="shared" si="2"/>
        <v>0</v>
      </c>
      <c r="K33" s="222">
        <f t="shared" si="3"/>
        <v>0</v>
      </c>
    </row>
    <row r="34" spans="1:11" s="217" customFormat="1" ht="15" customHeight="1">
      <c r="A34" s="214" t="s">
        <v>52</v>
      </c>
      <c r="B34" s="212" t="s">
        <v>53</v>
      </c>
      <c r="C34" s="215">
        <f>SUM(C35)</f>
        <v>0</v>
      </c>
      <c r="D34" s="215"/>
      <c r="E34" s="215"/>
      <c r="F34" s="215">
        <f>SUM(F35)</f>
        <v>1403000</v>
      </c>
      <c r="G34" s="215">
        <f>SUM(G35)</f>
        <v>350749</v>
      </c>
      <c r="H34" s="215">
        <f t="shared" si="0"/>
        <v>24.99992872416251</v>
      </c>
      <c r="I34" s="215">
        <f>SUM(C34:F34)</f>
        <v>1403000</v>
      </c>
      <c r="J34" s="216">
        <f t="shared" si="2"/>
        <v>350749</v>
      </c>
      <c r="K34" s="216">
        <f t="shared" si="3"/>
        <v>24.99992872416251</v>
      </c>
    </row>
    <row r="35" spans="1:11" ht="15.75">
      <c r="A35" s="219" t="s">
        <v>54</v>
      </c>
      <c r="B35" s="220" t="s">
        <v>55</v>
      </c>
      <c r="C35" s="221">
        <v>0</v>
      </c>
      <c r="D35" s="221"/>
      <c r="E35" s="221"/>
      <c r="F35" s="221">
        <f>4!I147</f>
        <v>1403000</v>
      </c>
      <c r="G35" s="221">
        <f>4!J147</f>
        <v>350749</v>
      </c>
      <c r="H35" s="221">
        <f t="shared" si="0"/>
        <v>24.99992872416251</v>
      </c>
      <c r="I35" s="221">
        <f>SUM(C35:F35)</f>
        <v>1403000</v>
      </c>
      <c r="J35" s="222">
        <f t="shared" si="2"/>
        <v>350749</v>
      </c>
      <c r="K35" s="222">
        <f t="shared" si="3"/>
        <v>24.99992872416251</v>
      </c>
    </row>
    <row r="36" spans="1:11" s="217" customFormat="1" ht="15.75">
      <c r="A36" s="214" t="s">
        <v>56</v>
      </c>
      <c r="B36" s="212" t="s">
        <v>57</v>
      </c>
      <c r="C36" s="215">
        <f>SUM(C37:C38)</f>
        <v>763273</v>
      </c>
      <c r="D36" s="215">
        <f>SUM(D37:D38)</f>
        <v>671763.16</v>
      </c>
      <c r="E36" s="215">
        <f>(D36/C36)*100</f>
        <v>88.01086374075855</v>
      </c>
      <c r="F36" s="215">
        <f>SUM(F37:F38)</f>
        <v>890400</v>
      </c>
      <c r="G36" s="215">
        <f>SUM(G37:G38)</f>
        <v>620206.69</v>
      </c>
      <c r="H36" s="215">
        <f t="shared" si="0"/>
        <v>69.65483939802336</v>
      </c>
      <c r="I36" s="215">
        <f>SUM(C36:F36)</f>
        <v>2325524.170863741</v>
      </c>
      <c r="J36" s="216">
        <f t="shared" si="2"/>
        <v>1291969.85</v>
      </c>
      <c r="K36" s="216">
        <f t="shared" si="3"/>
        <v>55.556070592039454</v>
      </c>
    </row>
    <row r="37" spans="1:11" ht="15.75">
      <c r="A37" s="219" t="s">
        <v>58</v>
      </c>
      <c r="B37" s="220" t="s">
        <v>59</v>
      </c>
      <c r="C37" s="221"/>
      <c r="D37" s="221"/>
      <c r="E37" s="221"/>
      <c r="F37" s="221">
        <f>4!I159</f>
        <v>200000</v>
      </c>
      <c r="G37" s="221">
        <f>4!J160</f>
        <v>130547</v>
      </c>
      <c r="H37" s="221">
        <f t="shared" si="0"/>
        <v>65.2735</v>
      </c>
      <c r="I37" s="221">
        <f>SUM(F37)</f>
        <v>200000</v>
      </c>
      <c r="J37" s="222">
        <f t="shared" si="2"/>
        <v>130547</v>
      </c>
      <c r="K37" s="222">
        <f t="shared" si="3"/>
        <v>65.2735</v>
      </c>
    </row>
    <row r="38" spans="1:11" ht="15.75">
      <c r="A38" s="219" t="s">
        <v>60</v>
      </c>
      <c r="B38" s="220" t="s">
        <v>61</v>
      </c>
      <c r="C38" s="221">
        <f>4!F162</f>
        <v>763273</v>
      </c>
      <c r="D38" s="221">
        <f>4!G162</f>
        <v>671763.16</v>
      </c>
      <c r="E38" s="221">
        <f>(D38/C38)*100</f>
        <v>88.01086374075855</v>
      </c>
      <c r="F38" s="221">
        <f>4!I162</f>
        <v>690400</v>
      </c>
      <c r="G38" s="221">
        <f>4!J162</f>
        <v>489659.69</v>
      </c>
      <c r="H38" s="221">
        <f t="shared" si="0"/>
        <v>70.92405706836617</v>
      </c>
      <c r="I38" s="221">
        <f>SUM(C38+F38)</f>
        <v>1453673</v>
      </c>
      <c r="J38" s="222">
        <f t="shared" si="2"/>
        <v>1161422.85</v>
      </c>
      <c r="K38" s="222">
        <f t="shared" si="3"/>
        <v>79.89574340308997</v>
      </c>
    </row>
    <row r="39" spans="1:11" s="217" customFormat="1" ht="15.75">
      <c r="A39" s="214" t="s">
        <v>62</v>
      </c>
      <c r="B39" s="212" t="s">
        <v>63</v>
      </c>
      <c r="C39" s="215"/>
      <c r="D39" s="215"/>
      <c r="E39" s="215"/>
      <c r="F39" s="215">
        <f>SUM(F40)</f>
        <v>300000</v>
      </c>
      <c r="G39" s="215">
        <f>SUM(G40)</f>
        <v>73935</v>
      </c>
      <c r="H39" s="215">
        <f t="shared" si="0"/>
        <v>24.645</v>
      </c>
      <c r="I39" s="215">
        <f>SUM(C39:F39)</f>
        <v>300000</v>
      </c>
      <c r="J39" s="216">
        <f t="shared" si="2"/>
        <v>73935</v>
      </c>
      <c r="K39" s="216">
        <f t="shared" si="3"/>
        <v>24.645</v>
      </c>
    </row>
    <row r="40" spans="1:11" ht="15.75">
      <c r="A40" s="219" t="s">
        <v>64</v>
      </c>
      <c r="B40" s="220" t="s">
        <v>65</v>
      </c>
      <c r="C40" s="221"/>
      <c r="D40" s="221"/>
      <c r="E40" s="221"/>
      <c r="F40" s="221">
        <f>4!I179</f>
        <v>300000</v>
      </c>
      <c r="G40" s="221">
        <f>4!J180</f>
        <v>73935</v>
      </c>
      <c r="H40" s="221">
        <f t="shared" si="0"/>
        <v>24.645</v>
      </c>
      <c r="I40" s="221">
        <f>SUM(F40)</f>
        <v>300000</v>
      </c>
      <c r="J40" s="222">
        <f t="shared" si="2"/>
        <v>73935</v>
      </c>
      <c r="K40" s="222">
        <f t="shared" si="3"/>
        <v>24.645</v>
      </c>
    </row>
    <row r="41" spans="1:11" ht="15.75">
      <c r="A41" s="219" t="s">
        <v>354</v>
      </c>
      <c r="B41" s="220" t="s">
        <v>481</v>
      </c>
      <c r="C41" s="221"/>
      <c r="D41" s="221"/>
      <c r="E41" s="221"/>
      <c r="F41" s="221">
        <v>60000</v>
      </c>
      <c r="G41" s="221">
        <v>0</v>
      </c>
      <c r="H41" s="221">
        <f t="shared" si="0"/>
        <v>0</v>
      </c>
      <c r="I41" s="221">
        <f>F41</f>
        <v>60000</v>
      </c>
      <c r="J41" s="222">
        <f t="shared" si="2"/>
        <v>0</v>
      </c>
      <c r="K41" s="222">
        <f t="shared" si="3"/>
        <v>0</v>
      </c>
    </row>
    <row r="42" spans="1:11" s="217" customFormat="1" ht="15.75">
      <c r="A42" s="224"/>
      <c r="B42" s="225" t="s">
        <v>66</v>
      </c>
      <c r="C42" s="226">
        <f>C10+C17+C23+C26+C31+C34+C36+C39</f>
        <v>15922060.8</v>
      </c>
      <c r="D42" s="226">
        <f>D10+D17+D23+D26+D31+D34+D36+D39</f>
        <v>7184479.030000001</v>
      </c>
      <c r="E42" s="215">
        <f>(D42/C42)*100</f>
        <v>45.122796101871444</v>
      </c>
      <c r="F42" s="226">
        <f>F10+F17+F19+F23+F26+F31+F34+F36+F39+F41</f>
        <v>48015161.28</v>
      </c>
      <c r="G42" s="226">
        <f>G10+G17+G19+G23+G26+G31+G34+G36+G39+G41</f>
        <v>28512502.01</v>
      </c>
      <c r="H42" s="215">
        <f t="shared" si="0"/>
        <v>59.382289364248074</v>
      </c>
      <c r="I42" s="226">
        <f>C42+F42</f>
        <v>63937222.08</v>
      </c>
      <c r="J42" s="216">
        <f t="shared" si="2"/>
        <v>35696981.04000001</v>
      </c>
      <c r="K42" s="216">
        <f t="shared" si="3"/>
        <v>55.83129807443772</v>
      </c>
    </row>
    <row r="43" spans="1:11" ht="15.75">
      <c r="A43" s="212"/>
      <c r="B43" s="212" t="s">
        <v>365</v>
      </c>
      <c r="C43" s="227"/>
      <c r="D43" s="227"/>
      <c r="E43" s="227"/>
      <c r="F43" s="227"/>
      <c r="G43" s="227"/>
      <c r="H43" s="227"/>
      <c r="I43" s="215">
        <f>1!C58-2!I42</f>
        <v>5977317.420000002</v>
      </c>
      <c r="J43" s="216">
        <v>2160628.49</v>
      </c>
      <c r="K43" s="222"/>
    </row>
    <row r="44" spans="3:10" ht="15.75">
      <c r="C44" s="262"/>
      <c r="D44" s="262"/>
      <c r="E44" s="262"/>
      <c r="F44" s="262"/>
      <c r="G44" s="228"/>
      <c r="H44" s="228"/>
      <c r="I44" s="229"/>
      <c r="J44" s="229"/>
    </row>
    <row r="45" spans="6:9" ht="15.75">
      <c r="F45" s="230"/>
      <c r="G45" s="230"/>
      <c r="H45" s="230"/>
      <c r="I45" s="229"/>
    </row>
    <row r="46" spans="9:10" ht="15.75">
      <c r="I46" s="229"/>
      <c r="J46" s="229"/>
    </row>
    <row r="47" ht="15.75">
      <c r="I47" s="229"/>
    </row>
    <row r="48" ht="15.75">
      <c r="I48" s="229"/>
    </row>
    <row r="49" ht="15.75">
      <c r="I49" s="229"/>
    </row>
  </sheetData>
  <sheetProtection/>
  <mergeCells count="11">
    <mergeCell ref="I8:K8"/>
    <mergeCell ref="A7:A9"/>
    <mergeCell ref="B7:B9"/>
    <mergeCell ref="A3:I3"/>
    <mergeCell ref="A4:I4"/>
    <mergeCell ref="I1:K1"/>
    <mergeCell ref="C44:F44"/>
    <mergeCell ref="C7:K7"/>
    <mergeCell ref="I6:K6"/>
    <mergeCell ref="C8:E8"/>
    <mergeCell ref="F8:H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F191"/>
  <sheetViews>
    <sheetView view="pageBreakPreview" zoomScale="60" workbookViewId="0" topLeftCell="A148">
      <selection activeCell="E194" sqref="E194"/>
    </sheetView>
  </sheetViews>
  <sheetFormatPr defaultColWidth="9.140625" defaultRowHeight="12.75"/>
  <cols>
    <col min="1" max="1" width="113.57421875" style="113" customWidth="1"/>
    <col min="2" max="2" width="11.00390625" style="150" customWidth="1"/>
    <col min="3" max="3" width="7.421875" style="113" customWidth="1"/>
    <col min="4" max="4" width="13.28125" style="1" bestFit="1" customWidth="1"/>
    <col min="5" max="5" width="11.7109375" style="112" bestFit="1" customWidth="1"/>
    <col min="6" max="6" width="14.421875" style="113" bestFit="1" customWidth="1"/>
    <col min="7" max="49" width="9.140625" style="112" customWidth="1"/>
    <col min="50" max="16384" width="9.140625" style="113" customWidth="1"/>
  </cols>
  <sheetData>
    <row r="2" spans="1:6" ht="60" customHeight="1">
      <c r="A2" s="232"/>
      <c r="B2" s="269" t="s">
        <v>511</v>
      </c>
      <c r="C2" s="269"/>
      <c r="D2" s="269"/>
      <c r="E2" s="269"/>
      <c r="F2" s="269"/>
    </row>
    <row r="4" spans="1:6" ht="22.5" customHeight="1">
      <c r="A4" s="268" t="s">
        <v>512</v>
      </c>
      <c r="B4" s="268"/>
      <c r="C4" s="268"/>
      <c r="D4" s="268"/>
      <c r="E4" s="268"/>
      <c r="F4" s="268"/>
    </row>
    <row r="5" spans="1:49" s="140" customFormat="1" ht="31.5">
      <c r="A5" s="2" t="s">
        <v>67</v>
      </c>
      <c r="B5" s="3" t="s">
        <v>68</v>
      </c>
      <c r="C5" s="3" t="s">
        <v>69</v>
      </c>
      <c r="D5" s="267" t="s">
        <v>509</v>
      </c>
      <c r="E5" s="267"/>
      <c r="F5" s="267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</row>
    <row r="6" spans="1:6" ht="15.75">
      <c r="A6" s="2"/>
      <c r="B6" s="3"/>
      <c r="C6" s="3"/>
      <c r="D6" s="139" t="s">
        <v>476</v>
      </c>
      <c r="E6" s="151" t="s">
        <v>477</v>
      </c>
      <c r="F6" s="111" t="s">
        <v>478</v>
      </c>
    </row>
    <row r="7" spans="1:6" ht="12.75">
      <c r="A7" s="5">
        <v>1</v>
      </c>
      <c r="B7" s="6">
        <v>2</v>
      </c>
      <c r="C7" s="5">
        <v>3</v>
      </c>
      <c r="D7" s="7" t="s">
        <v>364</v>
      </c>
      <c r="E7" s="152"/>
      <c r="F7" s="147"/>
    </row>
    <row r="8" spans="1:49" s="187" customFormat="1" ht="12.75">
      <c r="A8" s="8" t="s">
        <v>70</v>
      </c>
      <c r="B8" s="9" t="s">
        <v>71</v>
      </c>
      <c r="C8" s="10" t="s">
        <v>72</v>
      </c>
      <c r="D8" s="11">
        <f aca="true" t="shared" si="0" ref="D8:E11">D9</f>
        <v>50000</v>
      </c>
      <c r="E8" s="11">
        <f t="shared" si="0"/>
        <v>0</v>
      </c>
      <c r="F8" s="233">
        <f>(E8/D8)*100</f>
        <v>0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</row>
    <row r="9" spans="1:162" s="142" customFormat="1" ht="12.75">
      <c r="A9" s="189" t="s">
        <v>73</v>
      </c>
      <c r="B9" s="190" t="s">
        <v>74</v>
      </c>
      <c r="C9" s="191" t="s">
        <v>72</v>
      </c>
      <c r="D9" s="192">
        <f t="shared" si="0"/>
        <v>50000</v>
      </c>
      <c r="E9" s="192">
        <f t="shared" si="0"/>
        <v>0</v>
      </c>
      <c r="F9" s="193">
        <f aca="true" t="shared" si="1" ref="F9:F72">(E9/D9)*100</f>
        <v>0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</row>
    <row r="10" spans="1:162" s="143" customFormat="1" ht="12.75">
      <c r="A10" s="14" t="s">
        <v>75</v>
      </c>
      <c r="B10" s="15" t="s">
        <v>76</v>
      </c>
      <c r="C10" s="16"/>
      <c r="D10" s="17">
        <f t="shared" si="0"/>
        <v>50000</v>
      </c>
      <c r="E10" s="17">
        <f t="shared" si="0"/>
        <v>0</v>
      </c>
      <c r="F10" s="202">
        <f t="shared" si="1"/>
        <v>0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</row>
    <row r="11" spans="1:6" ht="12.75">
      <c r="A11" s="6" t="s">
        <v>77</v>
      </c>
      <c r="B11" s="18" t="s">
        <v>78</v>
      </c>
      <c r="C11" s="19"/>
      <c r="D11" s="4">
        <f t="shared" si="0"/>
        <v>50000</v>
      </c>
      <c r="E11" s="4">
        <f t="shared" si="0"/>
        <v>0</v>
      </c>
      <c r="F11" s="155">
        <f t="shared" si="1"/>
        <v>0</v>
      </c>
    </row>
    <row r="12" spans="1:6" ht="12.75">
      <c r="A12" s="6" t="s">
        <v>79</v>
      </c>
      <c r="B12" s="18"/>
      <c r="C12" s="19">
        <v>200</v>
      </c>
      <c r="D12" s="4">
        <f>4!L145</f>
        <v>50000</v>
      </c>
      <c r="E12" s="4">
        <f>4!M145</f>
        <v>0</v>
      </c>
      <c r="F12" s="155">
        <f t="shared" si="1"/>
        <v>0</v>
      </c>
    </row>
    <row r="13" spans="1:49" s="187" customFormat="1" ht="12.75">
      <c r="A13" s="8" t="s">
        <v>80</v>
      </c>
      <c r="B13" s="20" t="s">
        <v>81</v>
      </c>
      <c r="C13" s="10" t="s">
        <v>72</v>
      </c>
      <c r="D13" s="11">
        <f>D14</f>
        <v>404387.14</v>
      </c>
      <c r="E13" s="11">
        <f>E14</f>
        <v>188593.83000000002</v>
      </c>
      <c r="F13" s="233">
        <f t="shared" si="1"/>
        <v>46.63695042329981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</row>
    <row r="14" spans="1:162" s="142" customFormat="1" ht="12.75">
      <c r="A14" s="189" t="s">
        <v>332</v>
      </c>
      <c r="B14" s="194" t="s">
        <v>82</v>
      </c>
      <c r="C14" s="191" t="s">
        <v>72</v>
      </c>
      <c r="D14" s="192">
        <f>D15+D20</f>
        <v>404387.14</v>
      </c>
      <c r="E14" s="192">
        <f>E15+E20</f>
        <v>188593.83000000002</v>
      </c>
      <c r="F14" s="193">
        <f t="shared" si="1"/>
        <v>46.63695042329981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</row>
    <row r="15" spans="1:162" s="143" customFormat="1" ht="12.75">
      <c r="A15" s="21" t="s">
        <v>83</v>
      </c>
      <c r="B15" s="22" t="s">
        <v>84</v>
      </c>
      <c r="C15" s="16"/>
      <c r="D15" s="17">
        <f>D16+D18</f>
        <v>174387.14</v>
      </c>
      <c r="E15" s="17">
        <f>E16+E18</f>
        <v>53546.83</v>
      </c>
      <c r="F15" s="202">
        <f t="shared" si="1"/>
        <v>30.70572176365757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</row>
    <row r="16" spans="1:6" ht="12.75">
      <c r="A16" s="6" t="s">
        <v>85</v>
      </c>
      <c r="B16" s="18" t="s">
        <v>86</v>
      </c>
      <c r="C16" s="19" t="s">
        <v>72</v>
      </c>
      <c r="D16" s="4">
        <f>D17</f>
        <v>174387.14</v>
      </c>
      <c r="E16" s="4">
        <f>E17</f>
        <v>53546.83</v>
      </c>
      <c r="F16" s="155">
        <f t="shared" si="1"/>
        <v>30.70572176365757</v>
      </c>
    </row>
    <row r="17" spans="1:6" ht="12.75">
      <c r="A17" s="6" t="s">
        <v>79</v>
      </c>
      <c r="B17" s="18"/>
      <c r="C17" s="19">
        <v>200</v>
      </c>
      <c r="D17" s="82">
        <f>4!I176</f>
        <v>174387.14</v>
      </c>
      <c r="E17" s="82">
        <f>4!J176</f>
        <v>53546.83</v>
      </c>
      <c r="F17" s="155">
        <f t="shared" si="1"/>
        <v>30.70572176365757</v>
      </c>
    </row>
    <row r="18" spans="1:6" ht="12.75">
      <c r="A18" s="6" t="s">
        <v>308</v>
      </c>
      <c r="B18" s="18" t="s">
        <v>333</v>
      </c>
      <c r="C18" s="19"/>
      <c r="D18" s="82">
        <f>D19</f>
        <v>0</v>
      </c>
      <c r="E18" s="82">
        <f>E19</f>
        <v>0</v>
      </c>
      <c r="F18" s="155"/>
    </row>
    <row r="19" spans="1:6" ht="12.75">
      <c r="A19" s="6" t="s">
        <v>79</v>
      </c>
      <c r="B19" s="18"/>
      <c r="C19" s="19">
        <v>200</v>
      </c>
      <c r="D19" s="4">
        <v>0</v>
      </c>
      <c r="E19" s="4">
        <v>0</v>
      </c>
      <c r="F19" s="155"/>
    </row>
    <row r="20" spans="1:162" s="145" customFormat="1" ht="12.75">
      <c r="A20" s="14" t="s">
        <v>87</v>
      </c>
      <c r="B20" s="22" t="s">
        <v>88</v>
      </c>
      <c r="C20" s="16"/>
      <c r="D20" s="17">
        <f>D21+D23</f>
        <v>230000</v>
      </c>
      <c r="E20" s="17">
        <f>E21+E23</f>
        <v>135047</v>
      </c>
      <c r="F20" s="202">
        <f t="shared" si="1"/>
        <v>58.71608695652174</v>
      </c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6" ht="12.75">
      <c r="A21" s="6" t="s">
        <v>89</v>
      </c>
      <c r="B21" s="18" t="s">
        <v>90</v>
      </c>
      <c r="C21" s="19" t="s">
        <v>72</v>
      </c>
      <c r="D21" s="4">
        <f>D22</f>
        <v>30000</v>
      </c>
      <c r="E21" s="4">
        <f>E22</f>
        <v>4500</v>
      </c>
      <c r="F21" s="155">
        <f t="shared" si="1"/>
        <v>15</v>
      </c>
    </row>
    <row r="22" spans="1:6" ht="12.75">
      <c r="A22" s="6" t="s">
        <v>91</v>
      </c>
      <c r="B22" s="18"/>
      <c r="C22" s="19">
        <v>300</v>
      </c>
      <c r="D22" s="4">
        <f>4!L177</f>
        <v>30000</v>
      </c>
      <c r="E22" s="4">
        <f>4!M177</f>
        <v>4500</v>
      </c>
      <c r="F22" s="155">
        <f t="shared" si="1"/>
        <v>15</v>
      </c>
    </row>
    <row r="23" spans="1:6" ht="12.75">
      <c r="A23" s="6" t="s">
        <v>92</v>
      </c>
      <c r="B23" s="18" t="s">
        <v>93</v>
      </c>
      <c r="C23" s="19" t="s">
        <v>72</v>
      </c>
      <c r="D23" s="4">
        <f>4!L160</f>
        <v>200000</v>
      </c>
      <c r="E23" s="4">
        <f>4!M160</f>
        <v>130547</v>
      </c>
      <c r="F23" s="155">
        <f t="shared" si="1"/>
        <v>65.2735</v>
      </c>
    </row>
    <row r="24" spans="1:6" ht="12.75">
      <c r="A24" s="6" t="s">
        <v>91</v>
      </c>
      <c r="B24" s="18"/>
      <c r="C24" s="19">
        <v>300</v>
      </c>
      <c r="D24" s="4">
        <f>4!I161</f>
        <v>200000</v>
      </c>
      <c r="E24" s="4">
        <f>4!J161</f>
        <v>130547</v>
      </c>
      <c r="F24" s="155">
        <f t="shared" si="1"/>
        <v>65.2735</v>
      </c>
    </row>
    <row r="25" spans="1:49" s="187" customFormat="1" ht="12.75">
      <c r="A25" s="8" t="s">
        <v>94</v>
      </c>
      <c r="B25" s="23" t="s">
        <v>95</v>
      </c>
      <c r="C25" s="10"/>
      <c r="D25" s="11">
        <f>D26+D30+D36</f>
        <v>1249285.8599999999</v>
      </c>
      <c r="E25" s="11">
        <f>E26+E30+E36</f>
        <v>1103376.02</v>
      </c>
      <c r="F25" s="233">
        <f t="shared" si="1"/>
        <v>88.32054018445386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</row>
    <row r="26" spans="1:162" s="142" customFormat="1" ht="12.75">
      <c r="A26" s="189" t="s">
        <v>96</v>
      </c>
      <c r="B26" s="195" t="s">
        <v>97</v>
      </c>
      <c r="C26" s="196"/>
      <c r="D26" s="192">
        <f aca="true" t="shared" si="2" ref="D26:E28">D27</f>
        <v>1113285.8599999999</v>
      </c>
      <c r="E26" s="192">
        <f t="shared" si="2"/>
        <v>1103376.02</v>
      </c>
      <c r="F26" s="193">
        <f t="shared" si="1"/>
        <v>99.10985665442658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</row>
    <row r="27" spans="1:162" s="143" customFormat="1" ht="12.75">
      <c r="A27" s="14" t="s">
        <v>98</v>
      </c>
      <c r="B27" s="22" t="s">
        <v>99</v>
      </c>
      <c r="C27" s="26"/>
      <c r="D27" s="17">
        <f t="shared" si="2"/>
        <v>1113285.8599999999</v>
      </c>
      <c r="E27" s="17">
        <f t="shared" si="2"/>
        <v>1103376.02</v>
      </c>
      <c r="F27" s="202">
        <f t="shared" si="1"/>
        <v>99.10985665442658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</row>
    <row r="28" spans="1:6" ht="12.75">
      <c r="A28" s="6" t="s">
        <v>100</v>
      </c>
      <c r="B28" s="18" t="s">
        <v>101</v>
      </c>
      <c r="C28" s="19"/>
      <c r="D28" s="4">
        <f t="shared" si="2"/>
        <v>1113285.8599999999</v>
      </c>
      <c r="E28" s="4">
        <f t="shared" si="2"/>
        <v>1103376.02</v>
      </c>
      <c r="F28" s="155">
        <f t="shared" si="1"/>
        <v>99.10985665442658</v>
      </c>
    </row>
    <row r="29" spans="1:6" ht="12.75">
      <c r="A29" s="6" t="s">
        <v>91</v>
      </c>
      <c r="B29" s="18"/>
      <c r="C29" s="19">
        <v>300</v>
      </c>
      <c r="D29" s="4">
        <f>4!L167</f>
        <v>1113285.8599999999</v>
      </c>
      <c r="E29" s="4">
        <f>4!M167</f>
        <v>1103376.02</v>
      </c>
      <c r="F29" s="155">
        <f t="shared" si="1"/>
        <v>99.10985665442658</v>
      </c>
    </row>
    <row r="30" spans="1:6" ht="22.5">
      <c r="A30" s="189" t="s">
        <v>102</v>
      </c>
      <c r="B30" s="195" t="s">
        <v>103</v>
      </c>
      <c r="C30" s="196"/>
      <c r="D30" s="192">
        <f>D31</f>
        <v>136000</v>
      </c>
      <c r="E30" s="192">
        <f>E31</f>
        <v>0</v>
      </c>
      <c r="F30" s="193">
        <f t="shared" si="1"/>
        <v>0</v>
      </c>
    </row>
    <row r="31" spans="1:6" ht="12.75">
      <c r="A31" s="6" t="s">
        <v>104</v>
      </c>
      <c r="B31" s="18" t="s">
        <v>105</v>
      </c>
      <c r="C31" s="19"/>
      <c r="D31" s="4">
        <f>D32+D34</f>
        <v>136000</v>
      </c>
      <c r="E31" s="4">
        <f>E32+E34</f>
        <v>0</v>
      </c>
      <c r="F31" s="155">
        <f t="shared" si="1"/>
        <v>0</v>
      </c>
    </row>
    <row r="32" spans="1:6" ht="22.5">
      <c r="A32" s="6" t="s">
        <v>106</v>
      </c>
      <c r="B32" s="18" t="s">
        <v>107</v>
      </c>
      <c r="C32" s="19"/>
      <c r="D32" s="4">
        <f>D33</f>
        <v>54400</v>
      </c>
      <c r="E32" s="4">
        <f>E33</f>
        <v>0</v>
      </c>
      <c r="F32" s="155">
        <f t="shared" si="1"/>
        <v>0</v>
      </c>
    </row>
    <row r="33" spans="1:6" ht="12.75">
      <c r="A33" s="6" t="s">
        <v>91</v>
      </c>
      <c r="B33" s="18"/>
      <c r="C33" s="79">
        <v>300</v>
      </c>
      <c r="D33" s="4">
        <f>4!I172</f>
        <v>54400</v>
      </c>
      <c r="E33" s="4">
        <f>4!J172</f>
        <v>0</v>
      </c>
      <c r="F33" s="155">
        <f t="shared" si="1"/>
        <v>0</v>
      </c>
    </row>
    <row r="34" spans="1:6" ht="12.75">
      <c r="A34" s="6" t="s">
        <v>108</v>
      </c>
      <c r="B34" s="18" t="s">
        <v>109</v>
      </c>
      <c r="C34" s="79"/>
      <c r="D34" s="4">
        <f>D35</f>
        <v>81600</v>
      </c>
      <c r="E34" s="4">
        <f>E35</f>
        <v>0</v>
      </c>
      <c r="F34" s="155">
        <f t="shared" si="1"/>
        <v>0</v>
      </c>
    </row>
    <row r="35" spans="1:6" ht="12.75">
      <c r="A35" s="6" t="s">
        <v>91</v>
      </c>
      <c r="B35" s="18"/>
      <c r="C35" s="79">
        <v>300</v>
      </c>
      <c r="D35" s="4">
        <f>4!F174</f>
        <v>81600</v>
      </c>
      <c r="E35" s="4">
        <f>4!G174</f>
        <v>0</v>
      </c>
      <c r="F35" s="155">
        <f t="shared" si="1"/>
        <v>0</v>
      </c>
    </row>
    <row r="36" spans="1:6" ht="12.75" hidden="1">
      <c r="A36" s="12" t="s">
        <v>110</v>
      </c>
      <c r="B36" s="24" t="s">
        <v>111</v>
      </c>
      <c r="C36" s="25"/>
      <c r="D36" s="13">
        <f>D37</f>
        <v>0</v>
      </c>
      <c r="E36" s="152"/>
      <c r="F36" s="155" t="e">
        <f t="shared" si="1"/>
        <v>#DIV/0!</v>
      </c>
    </row>
    <row r="37" spans="1:6" ht="12.75" hidden="1">
      <c r="A37" s="6" t="s">
        <v>112</v>
      </c>
      <c r="B37" s="18" t="s">
        <v>113</v>
      </c>
      <c r="C37" s="19"/>
      <c r="D37" s="4">
        <f>D38+D40+D42</f>
        <v>0</v>
      </c>
      <c r="E37" s="152"/>
      <c r="F37" s="155" t="e">
        <f t="shared" si="1"/>
        <v>#DIV/0!</v>
      </c>
    </row>
    <row r="38" spans="1:6" ht="33.75" hidden="1">
      <c r="A38" s="6" t="s">
        <v>280</v>
      </c>
      <c r="B38" s="18" t="s">
        <v>279</v>
      </c>
      <c r="C38" s="19"/>
      <c r="D38" s="4">
        <f>D39</f>
        <v>0</v>
      </c>
      <c r="E38" s="152"/>
      <c r="F38" s="155" t="e">
        <f t="shared" si="1"/>
        <v>#DIV/0!</v>
      </c>
    </row>
    <row r="39" spans="1:6" ht="12.75" hidden="1">
      <c r="A39" s="6" t="s">
        <v>116</v>
      </c>
      <c r="B39" s="18"/>
      <c r="C39" s="19">
        <v>400</v>
      </c>
      <c r="D39" s="4">
        <v>0</v>
      </c>
      <c r="E39" s="152"/>
      <c r="F39" s="155" t="e">
        <f t="shared" si="1"/>
        <v>#DIV/0!</v>
      </c>
    </row>
    <row r="40" spans="1:6" ht="22.5" hidden="1">
      <c r="A40" s="6" t="s">
        <v>284</v>
      </c>
      <c r="B40" s="18" t="s">
        <v>283</v>
      </c>
      <c r="C40" s="19"/>
      <c r="D40" s="4">
        <f>D41</f>
        <v>0</v>
      </c>
      <c r="E40" s="152"/>
      <c r="F40" s="155" t="e">
        <f t="shared" si="1"/>
        <v>#DIV/0!</v>
      </c>
    </row>
    <row r="41" spans="1:6" ht="12.75" hidden="1">
      <c r="A41" s="6" t="s">
        <v>116</v>
      </c>
      <c r="B41" s="18"/>
      <c r="C41" s="19">
        <v>400</v>
      </c>
      <c r="D41" s="4">
        <v>0</v>
      </c>
      <c r="E41" s="152"/>
      <c r="F41" s="155" t="e">
        <f t="shared" si="1"/>
        <v>#DIV/0!</v>
      </c>
    </row>
    <row r="42" spans="1:6" ht="22.5" hidden="1">
      <c r="A42" s="6" t="s">
        <v>114</v>
      </c>
      <c r="B42" s="18" t="s">
        <v>115</v>
      </c>
      <c r="C42" s="19"/>
      <c r="D42" s="4">
        <f>D43</f>
        <v>0</v>
      </c>
      <c r="E42" s="153"/>
      <c r="F42" s="155" t="e">
        <f t="shared" si="1"/>
        <v>#DIV/0!</v>
      </c>
    </row>
    <row r="43" spans="1:6" ht="12.75" hidden="1">
      <c r="A43" s="6" t="s">
        <v>116</v>
      </c>
      <c r="B43" s="18"/>
      <c r="C43" s="19">
        <v>400</v>
      </c>
      <c r="D43" s="4">
        <v>0</v>
      </c>
      <c r="E43" s="153"/>
      <c r="F43" s="155" t="e">
        <f t="shared" si="1"/>
        <v>#DIV/0!</v>
      </c>
    </row>
    <row r="44" spans="1:49" s="187" customFormat="1" ht="12.75">
      <c r="A44" s="8" t="s">
        <v>117</v>
      </c>
      <c r="B44" s="23" t="s">
        <v>118</v>
      </c>
      <c r="C44" s="10" t="s">
        <v>72</v>
      </c>
      <c r="D44" s="11">
        <f>D45</f>
        <v>1403000</v>
      </c>
      <c r="E44" s="11">
        <f>E45</f>
        <v>350749</v>
      </c>
      <c r="F44" s="233">
        <f t="shared" si="1"/>
        <v>24.99992872416251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</row>
    <row r="45" spans="1:6" ht="12.75">
      <c r="A45" s="189" t="s">
        <v>119</v>
      </c>
      <c r="B45" s="195" t="s">
        <v>120</v>
      </c>
      <c r="C45" s="191" t="s">
        <v>72</v>
      </c>
      <c r="D45" s="192">
        <f>D46+D55</f>
        <v>1403000</v>
      </c>
      <c r="E45" s="192">
        <f>E46+E55</f>
        <v>350749</v>
      </c>
      <c r="F45" s="193">
        <f t="shared" si="1"/>
        <v>24.99992872416251</v>
      </c>
    </row>
    <row r="46" spans="1:162" s="143" customFormat="1" ht="22.5">
      <c r="A46" s="14" t="s">
        <v>121</v>
      </c>
      <c r="B46" s="22" t="s">
        <v>122</v>
      </c>
      <c r="C46" s="16"/>
      <c r="D46" s="17">
        <f>D47+D53</f>
        <v>1403000</v>
      </c>
      <c r="E46" s="17">
        <f>E47+E53</f>
        <v>350749</v>
      </c>
      <c r="F46" s="202">
        <f t="shared" si="1"/>
        <v>24.99992872416251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</row>
    <row r="47" spans="1:6" ht="12.75">
      <c r="A47" s="6" t="s">
        <v>123</v>
      </c>
      <c r="B47" s="18" t="s">
        <v>124</v>
      </c>
      <c r="C47" s="19" t="s">
        <v>72</v>
      </c>
      <c r="D47" s="4">
        <f>D48+D49+D50+D51+D52</f>
        <v>1403000</v>
      </c>
      <c r="E47" s="4">
        <f>E48+E49+E50+E51+E52</f>
        <v>350749</v>
      </c>
      <c r="F47" s="155">
        <f t="shared" si="1"/>
        <v>24.99992872416251</v>
      </c>
    </row>
    <row r="48" spans="1:6" ht="22.5" hidden="1">
      <c r="A48" s="6" t="s">
        <v>125</v>
      </c>
      <c r="B48" s="18"/>
      <c r="C48" s="19">
        <v>100</v>
      </c>
      <c r="D48" s="4"/>
      <c r="E48" s="152"/>
      <c r="F48" s="155" t="e">
        <f t="shared" si="1"/>
        <v>#DIV/0!</v>
      </c>
    </row>
    <row r="49" spans="1:6" ht="12.75" hidden="1">
      <c r="A49" s="6" t="s">
        <v>79</v>
      </c>
      <c r="B49" s="18"/>
      <c r="C49" s="19">
        <v>200</v>
      </c>
      <c r="D49" s="4"/>
      <c r="E49" s="152"/>
      <c r="F49" s="155" t="e">
        <f t="shared" si="1"/>
        <v>#DIV/0!</v>
      </c>
    </row>
    <row r="50" spans="1:6" ht="12.75" hidden="1">
      <c r="A50" s="6" t="s">
        <v>91</v>
      </c>
      <c r="B50" s="18"/>
      <c r="C50" s="19">
        <v>300</v>
      </c>
      <c r="D50" s="4"/>
      <c r="E50" s="152"/>
      <c r="F50" s="155" t="e">
        <f t="shared" si="1"/>
        <v>#DIV/0!</v>
      </c>
    </row>
    <row r="51" spans="1:6" ht="12.75">
      <c r="A51" s="6" t="s">
        <v>126</v>
      </c>
      <c r="B51" s="18"/>
      <c r="C51" s="19">
        <v>500</v>
      </c>
      <c r="D51" s="4">
        <f>4!L148</f>
        <v>1403000</v>
      </c>
      <c r="E51" s="4">
        <f>4!M148</f>
        <v>350749</v>
      </c>
      <c r="F51" s="155">
        <f t="shared" si="1"/>
        <v>24.99992872416251</v>
      </c>
    </row>
    <row r="52" spans="1:6" ht="12.75" hidden="1">
      <c r="A52" s="6" t="s">
        <v>127</v>
      </c>
      <c r="B52" s="18"/>
      <c r="C52" s="19">
        <v>800</v>
      </c>
      <c r="D52" s="4">
        <v>0</v>
      </c>
      <c r="E52" s="152"/>
      <c r="F52" s="155" t="e">
        <f t="shared" si="1"/>
        <v>#DIV/0!</v>
      </c>
    </row>
    <row r="53" spans="1:6" ht="12.75" hidden="1">
      <c r="A53" s="6" t="s">
        <v>128</v>
      </c>
      <c r="B53" s="18" t="s">
        <v>129</v>
      </c>
      <c r="C53" s="19"/>
      <c r="D53" s="4">
        <f>D54</f>
        <v>0</v>
      </c>
      <c r="E53" s="154"/>
      <c r="F53" s="155" t="e">
        <f t="shared" si="1"/>
        <v>#DIV/0!</v>
      </c>
    </row>
    <row r="54" spans="1:6" ht="12.75" hidden="1">
      <c r="A54" s="6" t="s">
        <v>79</v>
      </c>
      <c r="B54" s="18"/>
      <c r="C54" s="19">
        <v>200</v>
      </c>
      <c r="D54" s="4"/>
      <c r="E54" s="152"/>
      <c r="F54" s="155" t="e">
        <f t="shared" si="1"/>
        <v>#DIV/0!</v>
      </c>
    </row>
    <row r="55" spans="1:162" s="143" customFormat="1" ht="22.5" hidden="1">
      <c r="A55" s="14" t="s">
        <v>130</v>
      </c>
      <c r="B55" s="22" t="s">
        <v>131</v>
      </c>
      <c r="C55" s="26"/>
      <c r="D55" s="17">
        <f>D56</f>
        <v>0</v>
      </c>
      <c r="E55" s="152"/>
      <c r="F55" s="155" t="e">
        <f t="shared" si="1"/>
        <v>#DIV/0!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</row>
    <row r="56" spans="1:6" ht="12.75" hidden="1">
      <c r="A56" s="6" t="s">
        <v>132</v>
      </c>
      <c r="B56" s="18" t="s">
        <v>133</v>
      </c>
      <c r="C56" s="19"/>
      <c r="D56" s="4">
        <f>D57</f>
        <v>0</v>
      </c>
      <c r="E56" s="152"/>
      <c r="F56" s="155" t="e">
        <f t="shared" si="1"/>
        <v>#DIV/0!</v>
      </c>
    </row>
    <row r="57" spans="1:6" ht="12.75" hidden="1">
      <c r="A57" s="6" t="s">
        <v>79</v>
      </c>
      <c r="B57" s="27"/>
      <c r="C57" s="19">
        <v>200</v>
      </c>
      <c r="D57" s="4"/>
      <c r="E57" s="152"/>
      <c r="F57" s="155" t="e">
        <f t="shared" si="1"/>
        <v>#DIV/0!</v>
      </c>
    </row>
    <row r="58" spans="1:162" s="141" customFormat="1" ht="12.75" hidden="1">
      <c r="A58" s="8" t="s">
        <v>134</v>
      </c>
      <c r="B58" s="28" t="s">
        <v>135</v>
      </c>
      <c r="C58" s="29" t="s">
        <v>72</v>
      </c>
      <c r="D58" s="4"/>
      <c r="E58" s="152"/>
      <c r="F58" s="155" t="e">
        <f t="shared" si="1"/>
        <v>#DIV/0!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</row>
    <row r="59" spans="1:6" ht="12.75" hidden="1">
      <c r="A59" s="12" t="s">
        <v>136</v>
      </c>
      <c r="B59" s="18" t="s">
        <v>137</v>
      </c>
      <c r="C59" s="30" t="s">
        <v>72</v>
      </c>
      <c r="D59" s="4"/>
      <c r="E59" s="152"/>
      <c r="F59" s="155" t="e">
        <f t="shared" si="1"/>
        <v>#DIV/0!</v>
      </c>
    </row>
    <row r="60" spans="1:162" s="143" customFormat="1" ht="22.5" hidden="1">
      <c r="A60" s="14" t="s">
        <v>138</v>
      </c>
      <c r="B60" s="18" t="s">
        <v>139</v>
      </c>
      <c r="C60" s="30"/>
      <c r="D60" s="4"/>
      <c r="E60" s="152"/>
      <c r="F60" s="155" t="e">
        <f t="shared" si="1"/>
        <v>#DIV/0!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</row>
    <row r="61" spans="1:6" ht="12.75" hidden="1">
      <c r="A61" s="6" t="s">
        <v>140</v>
      </c>
      <c r="B61" s="18" t="s">
        <v>141</v>
      </c>
      <c r="C61" s="19" t="s">
        <v>72</v>
      </c>
      <c r="D61" s="4"/>
      <c r="E61" s="152"/>
      <c r="F61" s="155" t="e">
        <f t="shared" si="1"/>
        <v>#DIV/0!</v>
      </c>
    </row>
    <row r="62" spans="1:6" ht="12.75" hidden="1">
      <c r="A62" s="6" t="s">
        <v>79</v>
      </c>
      <c r="B62" s="18"/>
      <c r="C62" s="19">
        <v>200</v>
      </c>
      <c r="D62" s="4"/>
      <c r="E62" s="152"/>
      <c r="F62" s="155" t="e">
        <f t="shared" si="1"/>
        <v>#DIV/0!</v>
      </c>
    </row>
    <row r="63" spans="1:49" s="187" customFormat="1" ht="12.75">
      <c r="A63" s="8" t="s">
        <v>142</v>
      </c>
      <c r="B63" s="23" t="s">
        <v>143</v>
      </c>
      <c r="C63" s="10"/>
      <c r="D63" s="11">
        <f aca="true" t="shared" si="3" ref="D63:E66">D64</f>
        <v>300000</v>
      </c>
      <c r="E63" s="11">
        <f t="shared" si="3"/>
        <v>73935</v>
      </c>
      <c r="F63" s="233">
        <f t="shared" si="1"/>
        <v>24.645</v>
      </c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</row>
    <row r="64" spans="1:6" ht="12.75">
      <c r="A64" s="189" t="s">
        <v>144</v>
      </c>
      <c r="B64" s="195" t="s">
        <v>145</v>
      </c>
      <c r="C64" s="191" t="s">
        <v>72</v>
      </c>
      <c r="D64" s="192">
        <f t="shared" si="3"/>
        <v>300000</v>
      </c>
      <c r="E64" s="192">
        <f t="shared" si="3"/>
        <v>73935</v>
      </c>
      <c r="F64" s="193">
        <f t="shared" si="1"/>
        <v>24.645</v>
      </c>
    </row>
    <row r="65" spans="1:162" s="143" customFormat="1" ht="12.75">
      <c r="A65" s="14" t="s">
        <v>146</v>
      </c>
      <c r="B65" s="22" t="s">
        <v>147</v>
      </c>
      <c r="C65" s="26"/>
      <c r="D65" s="17">
        <f t="shared" si="3"/>
        <v>300000</v>
      </c>
      <c r="E65" s="17">
        <f t="shared" si="3"/>
        <v>73935</v>
      </c>
      <c r="F65" s="202">
        <f t="shared" si="1"/>
        <v>24.645</v>
      </c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</row>
    <row r="66" spans="1:6" ht="12.75">
      <c r="A66" s="6" t="s">
        <v>148</v>
      </c>
      <c r="B66" s="18" t="s">
        <v>149</v>
      </c>
      <c r="C66" s="19"/>
      <c r="D66" s="4">
        <f t="shared" si="3"/>
        <v>300000</v>
      </c>
      <c r="E66" s="4">
        <f t="shared" si="3"/>
        <v>73935</v>
      </c>
      <c r="F66" s="155">
        <f t="shared" si="1"/>
        <v>24.645</v>
      </c>
    </row>
    <row r="67" spans="1:6" ht="12.75">
      <c r="A67" s="6" t="s">
        <v>79</v>
      </c>
      <c r="B67" s="18"/>
      <c r="C67" s="19">
        <v>200</v>
      </c>
      <c r="D67" s="4">
        <f>4!L181</f>
        <v>300000</v>
      </c>
      <c r="E67" s="4">
        <f>4!M181</f>
        <v>73935</v>
      </c>
      <c r="F67" s="155">
        <f t="shared" si="1"/>
        <v>24.645</v>
      </c>
    </row>
    <row r="68" spans="1:49" s="187" customFormat="1" ht="12.75">
      <c r="A68" s="8" t="s">
        <v>150</v>
      </c>
      <c r="B68" s="23" t="s">
        <v>151</v>
      </c>
      <c r="C68" s="10" t="s">
        <v>72</v>
      </c>
      <c r="D68" s="11">
        <f>D69+D77+D84</f>
        <v>21874067.71</v>
      </c>
      <c r="E68" s="11">
        <f>E69+E77+E84</f>
        <v>14960112.82</v>
      </c>
      <c r="F68" s="233">
        <f t="shared" si="1"/>
        <v>68.39200197392093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</row>
    <row r="69" spans="1:6" ht="12.75">
      <c r="A69" s="189" t="s">
        <v>152</v>
      </c>
      <c r="B69" s="195" t="s">
        <v>153</v>
      </c>
      <c r="C69" s="191" t="s">
        <v>72</v>
      </c>
      <c r="D69" s="192">
        <f>D70+D74</f>
        <v>3698163.41</v>
      </c>
      <c r="E69" s="192">
        <f>E70+E74</f>
        <v>2204912.9499999997</v>
      </c>
      <c r="F69" s="193">
        <f t="shared" si="1"/>
        <v>59.62183672137948</v>
      </c>
    </row>
    <row r="70" spans="1:162" s="143" customFormat="1" ht="12.75">
      <c r="A70" s="14" t="s">
        <v>154</v>
      </c>
      <c r="B70" s="22" t="s">
        <v>155</v>
      </c>
      <c r="C70" s="26"/>
      <c r="D70" s="17">
        <f>D71</f>
        <v>2498163.41</v>
      </c>
      <c r="E70" s="17">
        <f>E71</f>
        <v>1535968.2899999998</v>
      </c>
      <c r="F70" s="202">
        <f t="shared" si="1"/>
        <v>61.48389988627684</v>
      </c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</row>
    <row r="71" spans="1:7" ht="12.75">
      <c r="A71" s="6" t="s">
        <v>156</v>
      </c>
      <c r="B71" s="18" t="s">
        <v>157</v>
      </c>
      <c r="C71" s="19"/>
      <c r="D71" s="4">
        <f>D72+D73</f>
        <v>2498163.41</v>
      </c>
      <c r="E71" s="4">
        <f>E72+E73</f>
        <v>1535968.2899999998</v>
      </c>
      <c r="F71" s="155">
        <f t="shared" si="1"/>
        <v>61.48389988627684</v>
      </c>
      <c r="G71" s="146"/>
    </row>
    <row r="72" spans="1:6" ht="12.75">
      <c r="A72" s="6" t="s">
        <v>79</v>
      </c>
      <c r="B72" s="18"/>
      <c r="C72" s="19">
        <v>200</v>
      </c>
      <c r="D72" s="4">
        <f>4!L88+4!L96</f>
        <v>2364328.56</v>
      </c>
      <c r="E72" s="4">
        <f>4!M88+4!M96</f>
        <v>1476366.1099999999</v>
      </c>
      <c r="F72" s="155">
        <f t="shared" si="1"/>
        <v>62.44335643435276</v>
      </c>
    </row>
    <row r="73" spans="1:6" ht="12.75">
      <c r="A73" s="6" t="s">
        <v>127</v>
      </c>
      <c r="B73" s="18"/>
      <c r="C73" s="19">
        <v>800</v>
      </c>
      <c r="D73" s="4">
        <f>4!I89+4!I97</f>
        <v>133834.85</v>
      </c>
      <c r="E73" s="4">
        <f>4!J89+4!J97</f>
        <v>59602.18</v>
      </c>
      <c r="F73" s="155">
        <f aca="true" t="shared" si="4" ref="F73:F139">(E73/D73)*100</f>
        <v>44.53412545387094</v>
      </c>
    </row>
    <row r="74" spans="1:162" s="143" customFormat="1" ht="12.75">
      <c r="A74" s="14" t="s">
        <v>158</v>
      </c>
      <c r="B74" s="22" t="s">
        <v>159</v>
      </c>
      <c r="C74" s="26"/>
      <c r="D74" s="17">
        <f>D75</f>
        <v>1200000</v>
      </c>
      <c r="E74" s="17">
        <f>E75</f>
        <v>668944.66</v>
      </c>
      <c r="F74" s="202">
        <f t="shared" si="4"/>
        <v>55.74538833333334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</row>
    <row r="75" spans="1:6" ht="12.75">
      <c r="A75" s="6" t="s">
        <v>160</v>
      </c>
      <c r="B75" s="18" t="s">
        <v>161</v>
      </c>
      <c r="C75" s="19"/>
      <c r="D75" s="4">
        <f>D76</f>
        <v>1200000</v>
      </c>
      <c r="E75" s="4">
        <f>E76</f>
        <v>668944.66</v>
      </c>
      <c r="F75" s="155">
        <f t="shared" si="4"/>
        <v>55.74538833333334</v>
      </c>
    </row>
    <row r="76" spans="1:6" ht="12.75">
      <c r="A76" s="6" t="s">
        <v>79</v>
      </c>
      <c r="B76" s="18"/>
      <c r="C76" s="19">
        <v>200</v>
      </c>
      <c r="D76" s="4">
        <f>4!L91</f>
        <v>1200000</v>
      </c>
      <c r="E76" s="4">
        <f>4!M91</f>
        <v>668944.66</v>
      </c>
      <c r="F76" s="155">
        <f t="shared" si="4"/>
        <v>55.74538833333334</v>
      </c>
    </row>
    <row r="77" spans="1:6" ht="12.75">
      <c r="A77" s="189" t="s">
        <v>162</v>
      </c>
      <c r="B77" s="195" t="s">
        <v>163</v>
      </c>
      <c r="C77" s="191" t="s">
        <v>72</v>
      </c>
      <c r="D77" s="192">
        <f>D78</f>
        <v>529416</v>
      </c>
      <c r="E77" s="192">
        <f>E78</f>
        <v>510537.94</v>
      </c>
      <c r="F77" s="193">
        <f t="shared" si="4"/>
        <v>96.43417274884023</v>
      </c>
    </row>
    <row r="78" spans="1:162" s="143" customFormat="1" ht="12.75">
      <c r="A78" s="21" t="s">
        <v>164</v>
      </c>
      <c r="B78" s="22" t="s">
        <v>165</v>
      </c>
      <c r="C78" s="16"/>
      <c r="D78" s="17">
        <f>D79+D81</f>
        <v>529416</v>
      </c>
      <c r="E78" s="17">
        <f>E79+E81</f>
        <v>510537.94</v>
      </c>
      <c r="F78" s="202">
        <f t="shared" si="4"/>
        <v>96.43417274884023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</row>
    <row r="79" spans="1:6" ht="12.75">
      <c r="A79" s="6" t="s">
        <v>166</v>
      </c>
      <c r="B79" s="18" t="s">
        <v>167</v>
      </c>
      <c r="C79" s="19" t="s">
        <v>72</v>
      </c>
      <c r="D79" s="4">
        <f>D80</f>
        <v>229416</v>
      </c>
      <c r="E79" s="4">
        <f>E80</f>
        <v>228856</v>
      </c>
      <c r="F79" s="155">
        <f t="shared" si="4"/>
        <v>99.7559019423231</v>
      </c>
    </row>
    <row r="80" spans="1:6" ht="12.75">
      <c r="A80" s="6" t="s">
        <v>79</v>
      </c>
      <c r="B80" s="18"/>
      <c r="C80" s="19">
        <v>200</v>
      </c>
      <c r="D80" s="4">
        <f>4!I58</f>
        <v>229416</v>
      </c>
      <c r="E80" s="4">
        <f>4!J58</f>
        <v>228856</v>
      </c>
      <c r="F80" s="155">
        <f t="shared" si="4"/>
        <v>99.7559019423231</v>
      </c>
    </row>
    <row r="81" spans="1:6" ht="33.75">
      <c r="A81" s="6" t="s">
        <v>168</v>
      </c>
      <c r="B81" s="18" t="s">
        <v>169</v>
      </c>
      <c r="C81" s="19"/>
      <c r="D81" s="4">
        <f>4!F98</f>
        <v>300000</v>
      </c>
      <c r="E81" s="4">
        <f>4!G98</f>
        <v>281681.94</v>
      </c>
      <c r="F81" s="155">
        <f t="shared" si="4"/>
        <v>93.89398</v>
      </c>
    </row>
    <row r="82" spans="1:6" ht="12.75">
      <c r="A82" s="6" t="s">
        <v>79</v>
      </c>
      <c r="B82" s="18"/>
      <c r="C82" s="19">
        <v>200</v>
      </c>
      <c r="D82" s="4">
        <f>4!F99</f>
        <v>48740.4</v>
      </c>
      <c r="E82" s="4">
        <f>4!G99</f>
        <v>30422.34</v>
      </c>
      <c r="F82" s="155">
        <f t="shared" si="4"/>
        <v>62.41709136568432</v>
      </c>
    </row>
    <row r="83" spans="1:6" ht="12.75">
      <c r="A83" s="6" t="s">
        <v>116</v>
      </c>
      <c r="B83" s="18"/>
      <c r="C83" s="19">
        <v>400</v>
      </c>
      <c r="D83" s="4">
        <f>4!F100</f>
        <v>251259.6</v>
      </c>
      <c r="E83" s="4">
        <f>4!G100</f>
        <v>251259.6</v>
      </c>
      <c r="F83" s="155">
        <f t="shared" si="4"/>
        <v>100</v>
      </c>
    </row>
    <row r="84" spans="1:162" s="142" customFormat="1" ht="12.75">
      <c r="A84" s="197" t="s">
        <v>171</v>
      </c>
      <c r="B84" s="195" t="s">
        <v>172</v>
      </c>
      <c r="C84" s="196"/>
      <c r="D84" s="192">
        <f>D85+D103</f>
        <v>17646488.3</v>
      </c>
      <c r="E84" s="192">
        <f>E85+E103</f>
        <v>12244661.93</v>
      </c>
      <c r="F84" s="193">
        <f t="shared" si="4"/>
        <v>69.38866091561118</v>
      </c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</row>
    <row r="85" spans="1:162" s="143" customFormat="1" ht="12.75">
      <c r="A85" s="14" t="s">
        <v>173</v>
      </c>
      <c r="B85" s="22" t="s">
        <v>174</v>
      </c>
      <c r="C85" s="26"/>
      <c r="D85" s="17">
        <f>D86+D88+D92+D94+D96+D99+D101+D90</f>
        <v>8277989.789999999</v>
      </c>
      <c r="E85" s="17">
        <f>E86+E88+E92+E94+E96+E99+E101+E90</f>
        <v>5791120.379999999</v>
      </c>
      <c r="F85" s="202">
        <f t="shared" si="4"/>
        <v>69.95805173613292</v>
      </c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</row>
    <row r="86" spans="1:6" s="112" customFormat="1" ht="22.5">
      <c r="A86" s="80" t="s">
        <v>335</v>
      </c>
      <c r="B86" s="81" t="s">
        <v>334</v>
      </c>
      <c r="C86" s="79"/>
      <c r="D86" s="82">
        <f>4!F102</f>
        <v>155664</v>
      </c>
      <c r="E86" s="82">
        <f>4!G102</f>
        <v>26420</v>
      </c>
      <c r="F86" s="236">
        <f t="shared" si="4"/>
        <v>16.972453489567275</v>
      </c>
    </row>
    <row r="87" spans="1:6" s="112" customFormat="1" ht="12.75">
      <c r="A87" s="6" t="s">
        <v>177</v>
      </c>
      <c r="B87" s="18"/>
      <c r="C87" s="19">
        <v>200</v>
      </c>
      <c r="D87" s="82">
        <f>4!F103</f>
        <v>155664</v>
      </c>
      <c r="E87" s="82">
        <f>4!G103</f>
        <v>26420</v>
      </c>
      <c r="F87" s="236">
        <f t="shared" si="4"/>
        <v>16.972453489567275</v>
      </c>
    </row>
    <row r="88" spans="1:6" s="112" customFormat="1" ht="12.75">
      <c r="A88" s="80" t="s">
        <v>337</v>
      </c>
      <c r="B88" s="81" t="s">
        <v>336</v>
      </c>
      <c r="C88" s="79"/>
      <c r="D88" s="82">
        <f>D89</f>
        <v>52155</v>
      </c>
      <c r="E88" s="82">
        <f>E89</f>
        <v>52154.53</v>
      </c>
      <c r="F88" s="155">
        <f t="shared" si="4"/>
        <v>99.99909883999617</v>
      </c>
    </row>
    <row r="89" spans="1:6" s="112" customFormat="1" ht="12.75">
      <c r="A89" s="6" t="s">
        <v>177</v>
      </c>
      <c r="B89" s="18"/>
      <c r="C89" s="19">
        <v>200</v>
      </c>
      <c r="D89" s="82">
        <f>4!F118</f>
        <v>52155</v>
      </c>
      <c r="E89" s="82">
        <f>4!G118</f>
        <v>52154.53</v>
      </c>
      <c r="F89" s="155">
        <f t="shared" si="4"/>
        <v>99.99909883999617</v>
      </c>
    </row>
    <row r="90" spans="1:6" ht="12.75">
      <c r="A90" s="6" t="s">
        <v>329</v>
      </c>
      <c r="B90" s="18" t="s">
        <v>328</v>
      </c>
      <c r="C90" s="19"/>
      <c r="D90" s="4">
        <f>D91</f>
        <v>2745.47</v>
      </c>
      <c r="E90" s="4">
        <f>E91</f>
        <v>2745.47</v>
      </c>
      <c r="F90" s="155">
        <f t="shared" si="4"/>
        <v>100</v>
      </c>
    </row>
    <row r="91" spans="1:6" ht="12.75">
      <c r="A91" s="6" t="s">
        <v>177</v>
      </c>
      <c r="B91" s="18"/>
      <c r="C91" s="19">
        <v>200</v>
      </c>
      <c r="D91" s="4">
        <f>4!I116</f>
        <v>2745.47</v>
      </c>
      <c r="E91" s="4">
        <f>4!J116</f>
        <v>2745.47</v>
      </c>
      <c r="F91" s="155">
        <f t="shared" si="4"/>
        <v>100</v>
      </c>
    </row>
    <row r="92" spans="1:6" s="112" customFormat="1" ht="12.75" hidden="1">
      <c r="A92" s="6" t="s">
        <v>342</v>
      </c>
      <c r="B92" s="18" t="s">
        <v>346</v>
      </c>
      <c r="C92" s="19"/>
      <c r="D92" s="82">
        <f>D93</f>
        <v>0</v>
      </c>
      <c r="E92" s="82">
        <f>E93</f>
        <v>0</v>
      </c>
      <c r="F92" s="155"/>
    </row>
    <row r="93" spans="1:6" s="112" customFormat="1" ht="12.75" hidden="1">
      <c r="A93" s="6" t="s">
        <v>177</v>
      </c>
      <c r="B93" s="18"/>
      <c r="C93" s="19">
        <v>200</v>
      </c>
      <c r="D93" s="82">
        <v>0</v>
      </c>
      <c r="E93" s="82">
        <v>0</v>
      </c>
      <c r="F93" s="155"/>
    </row>
    <row r="94" spans="1:6" s="112" customFormat="1" ht="22.5" hidden="1">
      <c r="A94" s="80" t="s">
        <v>335</v>
      </c>
      <c r="B94" s="81" t="s">
        <v>334</v>
      </c>
      <c r="C94" s="79"/>
      <c r="D94" s="82">
        <f>D95</f>
        <v>0</v>
      </c>
      <c r="E94" s="82">
        <f>E95</f>
        <v>0</v>
      </c>
      <c r="F94" s="155"/>
    </row>
    <row r="95" spans="1:6" s="112" customFormat="1" ht="12.75" hidden="1">
      <c r="A95" s="6" t="s">
        <v>177</v>
      </c>
      <c r="B95" s="18"/>
      <c r="C95" s="19">
        <v>200</v>
      </c>
      <c r="D95" s="82">
        <v>0</v>
      </c>
      <c r="E95" s="82">
        <v>0</v>
      </c>
      <c r="F95" s="155"/>
    </row>
    <row r="96" spans="1:6" ht="12.75">
      <c r="A96" s="31" t="s">
        <v>175</v>
      </c>
      <c r="B96" s="18" t="s">
        <v>176</v>
      </c>
      <c r="C96" s="19"/>
      <c r="D96" s="4">
        <f>D97+D98</f>
        <v>4060796.42</v>
      </c>
      <c r="E96" s="4">
        <f>E97+E98</f>
        <v>2774768.89</v>
      </c>
      <c r="F96" s="155">
        <f t="shared" si="4"/>
        <v>68.33065741325689</v>
      </c>
    </row>
    <row r="97" spans="1:6" ht="12.75">
      <c r="A97" s="6" t="s">
        <v>177</v>
      </c>
      <c r="B97" s="18"/>
      <c r="C97" s="19">
        <v>200</v>
      </c>
      <c r="D97" s="4">
        <f>4!L105</f>
        <v>4040796.42</v>
      </c>
      <c r="E97" s="4">
        <f>4!M105</f>
        <v>2769860.91</v>
      </c>
      <c r="F97" s="155">
        <f t="shared" si="4"/>
        <v>68.54740061366418</v>
      </c>
    </row>
    <row r="98" spans="1:6" ht="12.75">
      <c r="A98" s="6" t="s">
        <v>127</v>
      </c>
      <c r="B98" s="18"/>
      <c r="C98" s="19">
        <v>800</v>
      </c>
      <c r="D98" s="4">
        <f>4!I106</f>
        <v>20000</v>
      </c>
      <c r="E98" s="4">
        <f>4!J106</f>
        <v>4907.98</v>
      </c>
      <c r="F98" s="155">
        <f t="shared" si="4"/>
        <v>24.5399</v>
      </c>
    </row>
    <row r="99" spans="1:6" ht="12.75">
      <c r="A99" s="6" t="s">
        <v>178</v>
      </c>
      <c r="B99" s="18" t="s">
        <v>179</v>
      </c>
      <c r="C99" s="19"/>
      <c r="D99" s="4">
        <f>D100</f>
        <v>3767284.1</v>
      </c>
      <c r="E99" s="4">
        <f>E100</f>
        <v>2695686.69</v>
      </c>
      <c r="F99" s="155">
        <f t="shared" si="4"/>
        <v>71.55517392489725</v>
      </c>
    </row>
    <row r="100" spans="1:6" ht="12.75">
      <c r="A100" s="6" t="s">
        <v>177</v>
      </c>
      <c r="B100" s="18"/>
      <c r="C100" s="19">
        <v>200</v>
      </c>
      <c r="D100" s="4">
        <f>4!L108</f>
        <v>3767284.1</v>
      </c>
      <c r="E100" s="4">
        <f>4!M108</f>
        <v>2695686.69</v>
      </c>
      <c r="F100" s="155">
        <f t="shared" si="4"/>
        <v>71.55517392489725</v>
      </c>
    </row>
    <row r="101" spans="1:6" ht="12.75">
      <c r="A101" s="6" t="s">
        <v>180</v>
      </c>
      <c r="B101" s="18" t="s">
        <v>181</v>
      </c>
      <c r="C101" s="19"/>
      <c r="D101" s="4">
        <f>D102</f>
        <v>239344.8</v>
      </c>
      <c r="E101" s="4">
        <f>E102</f>
        <v>239344.8</v>
      </c>
      <c r="F101" s="155"/>
    </row>
    <row r="102" spans="1:6" ht="12.75">
      <c r="A102" s="6" t="s">
        <v>177</v>
      </c>
      <c r="B102" s="18"/>
      <c r="C102" s="19">
        <v>200</v>
      </c>
      <c r="D102" s="4">
        <f>4!I110</f>
        <v>239344.8</v>
      </c>
      <c r="E102" s="4">
        <f>4!J110</f>
        <v>239344.8</v>
      </c>
      <c r="F102" s="155"/>
    </row>
    <row r="103" spans="1:162" s="143" customFormat="1" ht="12.75">
      <c r="A103" s="14" t="s">
        <v>182</v>
      </c>
      <c r="B103" s="22" t="s">
        <v>183</v>
      </c>
      <c r="C103" s="26"/>
      <c r="D103" s="17">
        <f>D104+D108+D110</f>
        <v>9368498.510000002</v>
      </c>
      <c r="E103" s="17">
        <f>E104+E108+E110</f>
        <v>6453541.55</v>
      </c>
      <c r="F103" s="202">
        <f t="shared" si="4"/>
        <v>68.88554812824536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</row>
    <row r="104" spans="1:6" ht="12.75">
      <c r="A104" s="6" t="s">
        <v>184</v>
      </c>
      <c r="B104" s="18" t="s">
        <v>185</v>
      </c>
      <c r="C104" s="19"/>
      <c r="D104" s="4">
        <f>D105+D106+D107</f>
        <v>8018498.510000001</v>
      </c>
      <c r="E104" s="4">
        <f>E105+E106+E107</f>
        <v>5827018.09</v>
      </c>
      <c r="F104" s="155">
        <f t="shared" si="4"/>
        <v>72.66969099929406</v>
      </c>
    </row>
    <row r="105" spans="1:6" ht="22.5">
      <c r="A105" s="6" t="s">
        <v>125</v>
      </c>
      <c r="B105" s="18"/>
      <c r="C105" s="19">
        <v>100</v>
      </c>
      <c r="D105" s="4">
        <f>4!L131</f>
        <v>6195247.23</v>
      </c>
      <c r="E105" s="4">
        <f>4!M131</f>
        <v>4602250.35</v>
      </c>
      <c r="F105" s="155">
        <f t="shared" si="4"/>
        <v>74.28679081141367</v>
      </c>
    </row>
    <row r="106" spans="1:6" ht="12.75">
      <c r="A106" s="6" t="s">
        <v>177</v>
      </c>
      <c r="B106" s="18"/>
      <c r="C106" s="19">
        <v>200</v>
      </c>
      <c r="D106" s="4">
        <f>4!L132+4!I139</f>
        <v>1779360.08</v>
      </c>
      <c r="E106" s="4">
        <f>4!M132+4!J139</f>
        <v>1192741.74</v>
      </c>
      <c r="F106" s="155">
        <f t="shared" si="4"/>
        <v>67.0320613239789</v>
      </c>
    </row>
    <row r="107" spans="1:6" ht="12.75">
      <c r="A107" s="6" t="s">
        <v>127</v>
      </c>
      <c r="B107" s="18"/>
      <c r="C107" s="19">
        <v>800</v>
      </c>
      <c r="D107" s="4">
        <f>4!L133</f>
        <v>43891.2</v>
      </c>
      <c r="E107" s="4">
        <f>4!M133</f>
        <v>32026</v>
      </c>
      <c r="F107" s="155">
        <f t="shared" si="4"/>
        <v>72.96679060950714</v>
      </c>
    </row>
    <row r="108" spans="1:6" ht="12.75">
      <c r="A108" s="6" t="s">
        <v>186</v>
      </c>
      <c r="B108" s="18" t="s">
        <v>187</v>
      </c>
      <c r="C108" s="19"/>
      <c r="D108" s="4">
        <f>D109</f>
        <v>1350000</v>
      </c>
      <c r="E108" s="4">
        <f>E109</f>
        <v>626523.46</v>
      </c>
      <c r="F108" s="155">
        <f t="shared" si="4"/>
        <v>46.40914518518518</v>
      </c>
    </row>
    <row r="109" spans="1:6" ht="12.75">
      <c r="A109" s="6" t="s">
        <v>177</v>
      </c>
      <c r="B109" s="18"/>
      <c r="C109" s="19">
        <v>200</v>
      </c>
      <c r="D109" s="4">
        <f>4!L112</f>
        <v>1350000</v>
      </c>
      <c r="E109" s="4">
        <f>4!M112</f>
        <v>626523.46</v>
      </c>
      <c r="F109" s="155">
        <f t="shared" si="4"/>
        <v>46.40914518518518</v>
      </c>
    </row>
    <row r="110" spans="1:6" ht="22.5">
      <c r="A110" s="6" t="s">
        <v>345</v>
      </c>
      <c r="B110" s="18" t="s">
        <v>348</v>
      </c>
      <c r="C110" s="19"/>
      <c r="D110" s="4">
        <f>D111</f>
        <v>0</v>
      </c>
      <c r="E110" s="4">
        <f>E111</f>
        <v>0</v>
      </c>
      <c r="F110" s="155"/>
    </row>
    <row r="111" spans="1:6" ht="12.75">
      <c r="A111" s="6" t="s">
        <v>177</v>
      </c>
      <c r="B111" s="18"/>
      <c r="C111" s="19">
        <v>200</v>
      </c>
      <c r="D111" s="4">
        <v>0</v>
      </c>
      <c r="E111" s="4">
        <v>0</v>
      </c>
      <c r="F111" s="155"/>
    </row>
    <row r="112" spans="1:49" s="188" customFormat="1" ht="12.75">
      <c r="A112" s="8" t="s">
        <v>188</v>
      </c>
      <c r="B112" s="23" t="s">
        <v>189</v>
      </c>
      <c r="C112" s="10"/>
      <c r="D112" s="11">
        <f>D113</f>
        <v>749098.7899999999</v>
      </c>
      <c r="E112" s="11">
        <f>E113</f>
        <v>515328.4</v>
      </c>
      <c r="F112" s="233">
        <f t="shared" si="4"/>
        <v>68.79311605883119</v>
      </c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</row>
    <row r="113" spans="1:6" ht="12.75">
      <c r="A113" s="197" t="s">
        <v>190</v>
      </c>
      <c r="B113" s="195" t="s">
        <v>191</v>
      </c>
      <c r="C113" s="196"/>
      <c r="D113" s="192">
        <f>D114+D117+D120+D123+D125</f>
        <v>749098.7899999999</v>
      </c>
      <c r="E113" s="192">
        <f>E114+E117+E120+E123+E125</f>
        <v>515328.4</v>
      </c>
      <c r="F113" s="193">
        <f t="shared" si="4"/>
        <v>68.79311605883119</v>
      </c>
    </row>
    <row r="114" spans="1:162" s="143" customFormat="1" ht="12.75">
      <c r="A114" s="14" t="s">
        <v>192</v>
      </c>
      <c r="B114" s="22" t="s">
        <v>193</v>
      </c>
      <c r="C114" s="26"/>
      <c r="D114" s="17">
        <f>D115</f>
        <v>282352.04</v>
      </c>
      <c r="E114" s="17">
        <f>E115</f>
        <v>204576</v>
      </c>
      <c r="F114" s="202">
        <f t="shared" si="4"/>
        <v>72.45423124975474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</row>
    <row r="115" spans="1:6" ht="12.75">
      <c r="A115" s="6" t="s">
        <v>192</v>
      </c>
      <c r="B115" s="18" t="s">
        <v>194</v>
      </c>
      <c r="C115" s="19"/>
      <c r="D115" s="4">
        <f>D116</f>
        <v>282352.04</v>
      </c>
      <c r="E115" s="4">
        <f>E116</f>
        <v>204576</v>
      </c>
      <c r="F115" s="155">
        <f t="shared" si="4"/>
        <v>72.45423124975474</v>
      </c>
    </row>
    <row r="116" spans="1:6" ht="12.75">
      <c r="A116" s="6" t="s">
        <v>177</v>
      </c>
      <c r="B116" s="18"/>
      <c r="C116" s="19">
        <v>200</v>
      </c>
      <c r="D116" s="4">
        <f>4!L34</f>
        <v>282352.04</v>
      </c>
      <c r="E116" s="4">
        <f>4!M34</f>
        <v>204576</v>
      </c>
      <c r="F116" s="155">
        <f t="shared" si="4"/>
        <v>72.45423124975474</v>
      </c>
    </row>
    <row r="117" spans="1:162" s="143" customFormat="1" ht="22.5">
      <c r="A117" s="14" t="s">
        <v>195</v>
      </c>
      <c r="B117" s="22" t="s">
        <v>196</v>
      </c>
      <c r="C117" s="26"/>
      <c r="D117" s="17">
        <f>D118</f>
        <v>296313.35</v>
      </c>
      <c r="E117" s="17">
        <f>E118</f>
        <v>259317.45</v>
      </c>
      <c r="F117" s="202">
        <f t="shared" si="4"/>
        <v>87.51460236266777</v>
      </c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</row>
    <row r="118" spans="1:6" ht="22.5">
      <c r="A118" s="6" t="s">
        <v>197</v>
      </c>
      <c r="B118" s="18" t="s">
        <v>198</v>
      </c>
      <c r="C118" s="19"/>
      <c r="D118" s="4">
        <f>D119</f>
        <v>296313.35</v>
      </c>
      <c r="E118" s="4">
        <f>E119</f>
        <v>259317.45</v>
      </c>
      <c r="F118" s="155">
        <f t="shared" si="4"/>
        <v>87.51460236266777</v>
      </c>
    </row>
    <row r="119" spans="1:6" ht="12.75">
      <c r="A119" s="6" t="s">
        <v>177</v>
      </c>
      <c r="B119" s="18"/>
      <c r="C119" s="19">
        <v>200</v>
      </c>
      <c r="D119" s="4">
        <f>4!L35</f>
        <v>296313.35</v>
      </c>
      <c r="E119" s="4">
        <f>4!M35</f>
        <v>259317.45</v>
      </c>
      <c r="F119" s="155">
        <f t="shared" si="4"/>
        <v>87.51460236266777</v>
      </c>
    </row>
    <row r="120" spans="1:162" s="143" customFormat="1" ht="12.75">
      <c r="A120" s="14" t="s">
        <v>199</v>
      </c>
      <c r="B120" s="22" t="s">
        <v>200</v>
      </c>
      <c r="C120" s="26"/>
      <c r="D120" s="17">
        <f>D121</f>
        <v>43091.81</v>
      </c>
      <c r="E120" s="17">
        <f>E121</f>
        <v>11000</v>
      </c>
      <c r="F120" s="202">
        <f t="shared" si="4"/>
        <v>25.52689246518074</v>
      </c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</row>
    <row r="121" spans="1:6" ht="12.75">
      <c r="A121" s="6" t="s">
        <v>201</v>
      </c>
      <c r="B121" s="18" t="s">
        <v>202</v>
      </c>
      <c r="C121" s="19"/>
      <c r="D121" s="4">
        <f>D122</f>
        <v>43091.81</v>
      </c>
      <c r="E121" s="4">
        <f>E122</f>
        <v>11000</v>
      </c>
      <c r="F121" s="155">
        <f t="shared" si="4"/>
        <v>25.52689246518074</v>
      </c>
    </row>
    <row r="122" spans="1:6" ht="12.75">
      <c r="A122" s="6" t="s">
        <v>177</v>
      </c>
      <c r="B122" s="18"/>
      <c r="C122" s="19">
        <v>200</v>
      </c>
      <c r="D122" s="4">
        <f>4!L38+4!I141</f>
        <v>43091.81</v>
      </c>
      <c r="E122" s="4">
        <f>4!M38+4!J141</f>
        <v>11000</v>
      </c>
      <c r="F122" s="155">
        <f t="shared" si="4"/>
        <v>25.52689246518074</v>
      </c>
    </row>
    <row r="123" spans="1:6" ht="12.75">
      <c r="A123" s="6" t="s">
        <v>459</v>
      </c>
      <c r="B123" s="18" t="s">
        <v>458</v>
      </c>
      <c r="C123" s="19"/>
      <c r="D123" s="4">
        <f>D124</f>
        <v>60000</v>
      </c>
      <c r="E123" s="4">
        <f>E124</f>
        <v>0</v>
      </c>
      <c r="F123" s="155">
        <f t="shared" si="4"/>
        <v>0</v>
      </c>
    </row>
    <row r="124" spans="1:6" ht="12.75">
      <c r="A124" s="6" t="s">
        <v>460</v>
      </c>
      <c r="B124" s="18"/>
      <c r="C124" s="19">
        <v>700</v>
      </c>
      <c r="D124" s="4">
        <f>4!I185</f>
        <v>60000</v>
      </c>
      <c r="E124" s="4">
        <f>4!J185</f>
        <v>0</v>
      </c>
      <c r="F124" s="155">
        <f t="shared" si="4"/>
        <v>0</v>
      </c>
    </row>
    <row r="125" spans="1:6" ht="12.75">
      <c r="A125" s="14" t="s">
        <v>327</v>
      </c>
      <c r="B125" s="22" t="s">
        <v>326</v>
      </c>
      <c r="C125" s="26"/>
      <c r="D125" s="17">
        <f>D126</f>
        <v>67341.59</v>
      </c>
      <c r="E125" s="17">
        <f>E126</f>
        <v>40434.95</v>
      </c>
      <c r="F125" s="202">
        <f t="shared" si="4"/>
        <v>60.04454305281476</v>
      </c>
    </row>
    <row r="126" spans="1:6" ht="12.75">
      <c r="A126" s="6" t="s">
        <v>325</v>
      </c>
      <c r="B126" s="18" t="s">
        <v>324</v>
      </c>
      <c r="C126" s="147"/>
      <c r="D126" s="4">
        <f>D127</f>
        <v>67341.59</v>
      </c>
      <c r="E126" s="4">
        <f>E127</f>
        <v>40434.95</v>
      </c>
      <c r="F126" s="155">
        <f t="shared" si="4"/>
        <v>60.04454305281476</v>
      </c>
    </row>
    <row r="127" spans="1:6" ht="12.75">
      <c r="A127" s="6" t="s">
        <v>177</v>
      </c>
      <c r="B127" s="18"/>
      <c r="C127" s="19">
        <v>200</v>
      </c>
      <c r="D127" s="4">
        <f>4!I40</f>
        <v>67341.59</v>
      </c>
      <c r="E127" s="4">
        <f>4!J40</f>
        <v>40434.95</v>
      </c>
      <c r="F127" s="155">
        <f t="shared" si="4"/>
        <v>60.04454305281476</v>
      </c>
    </row>
    <row r="128" spans="1:49" s="187" customFormat="1" ht="12.75">
      <c r="A128" s="8" t="s">
        <v>203</v>
      </c>
      <c r="B128" s="23" t="s">
        <v>204</v>
      </c>
      <c r="C128" s="10" t="s">
        <v>72</v>
      </c>
      <c r="D128" s="11">
        <f>D129</f>
        <v>20229832.470000003</v>
      </c>
      <c r="E128" s="11">
        <f>E129</f>
        <v>6603594.18</v>
      </c>
      <c r="F128" s="233">
        <f t="shared" si="4"/>
        <v>32.64285154013437</v>
      </c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</row>
    <row r="129" spans="1:6" ht="12.75">
      <c r="A129" s="189" t="s">
        <v>205</v>
      </c>
      <c r="B129" s="195" t="s">
        <v>206</v>
      </c>
      <c r="C129" s="191" t="s">
        <v>72</v>
      </c>
      <c r="D129" s="192">
        <f>D130</f>
        <v>20229832.470000003</v>
      </c>
      <c r="E129" s="192">
        <f>E130</f>
        <v>6603594.18</v>
      </c>
      <c r="F129" s="193">
        <f t="shared" si="4"/>
        <v>32.64285154013437</v>
      </c>
    </row>
    <row r="130" spans="1:162" s="143" customFormat="1" ht="12.75">
      <c r="A130" s="14" t="s">
        <v>207</v>
      </c>
      <c r="B130" s="22" t="s">
        <v>208</v>
      </c>
      <c r="C130" s="26"/>
      <c r="D130" s="17">
        <f>D131+D134+D136+D138+D140+D142</f>
        <v>20229832.470000003</v>
      </c>
      <c r="E130" s="17">
        <f>E131+E134+E136+E138+E140+E142</f>
        <v>6603594.18</v>
      </c>
      <c r="F130" s="202">
        <f t="shared" si="4"/>
        <v>32.64285154013437</v>
      </c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</row>
    <row r="131" spans="1:6" ht="12.75">
      <c r="A131" s="6" t="s">
        <v>209</v>
      </c>
      <c r="B131" s="18" t="s">
        <v>210</v>
      </c>
      <c r="C131" s="19" t="s">
        <v>72</v>
      </c>
      <c r="D131" s="4">
        <f>D132+D133</f>
        <v>12522092.23</v>
      </c>
      <c r="E131" s="4">
        <f>E132+E133</f>
        <v>5384967.63</v>
      </c>
      <c r="F131" s="155">
        <f t="shared" si="4"/>
        <v>43.00373716381739</v>
      </c>
    </row>
    <row r="132" spans="1:6" ht="12.75">
      <c r="A132" s="6" t="s">
        <v>177</v>
      </c>
      <c r="B132" s="18"/>
      <c r="C132" s="19">
        <v>200</v>
      </c>
      <c r="D132" s="4">
        <f>4!L63</f>
        <v>12372092.23</v>
      </c>
      <c r="E132" s="4">
        <f>4!M63</f>
        <v>5240864.1</v>
      </c>
      <c r="F132" s="155">
        <f t="shared" si="4"/>
        <v>42.36037044156435</v>
      </c>
    </row>
    <row r="133" spans="1:6" ht="12.75">
      <c r="A133" s="6" t="s">
        <v>127</v>
      </c>
      <c r="B133" s="18"/>
      <c r="C133" s="19">
        <v>800</v>
      </c>
      <c r="D133" s="4">
        <f>4!I64</f>
        <v>150000</v>
      </c>
      <c r="E133" s="4">
        <f>4!J64</f>
        <v>144103.53</v>
      </c>
      <c r="F133" s="155">
        <f t="shared" si="4"/>
        <v>96.06902</v>
      </c>
    </row>
    <row r="134" spans="1:6" ht="12.75">
      <c r="A134" s="6" t="s">
        <v>211</v>
      </c>
      <c r="B134" s="18" t="s">
        <v>212</v>
      </c>
      <c r="C134" s="19"/>
      <c r="D134" s="4">
        <f>D135</f>
        <v>1397752.8</v>
      </c>
      <c r="E134" s="4">
        <f>E135</f>
        <v>1218626.55</v>
      </c>
      <c r="F134" s="155">
        <f t="shared" si="4"/>
        <v>87.18469746581799</v>
      </c>
    </row>
    <row r="135" spans="1:6" ht="12.75">
      <c r="A135" s="6" t="s">
        <v>177</v>
      </c>
      <c r="B135" s="18"/>
      <c r="C135" s="19">
        <v>200</v>
      </c>
      <c r="D135" s="4">
        <f>4!L66</f>
        <v>1397752.8</v>
      </c>
      <c r="E135" s="4">
        <f>4!M66</f>
        <v>1218626.55</v>
      </c>
      <c r="F135" s="155">
        <f t="shared" si="4"/>
        <v>87.18469746581799</v>
      </c>
    </row>
    <row r="136" spans="1:6" ht="12.75">
      <c r="A136" s="6" t="s">
        <v>213</v>
      </c>
      <c r="B136" s="18" t="s">
        <v>214</v>
      </c>
      <c r="C136" s="19"/>
      <c r="D136" s="4">
        <f>D137</f>
        <v>5994488</v>
      </c>
      <c r="E136" s="4">
        <f>E137</f>
        <v>0</v>
      </c>
      <c r="F136" s="155">
        <f t="shared" si="4"/>
        <v>0</v>
      </c>
    </row>
    <row r="137" spans="1:6" ht="12.75">
      <c r="A137" s="6" t="s">
        <v>177</v>
      </c>
      <c r="B137" s="18"/>
      <c r="C137" s="19">
        <v>200</v>
      </c>
      <c r="D137" s="82">
        <f>4!F68</f>
        <v>5994488</v>
      </c>
      <c r="E137" s="82">
        <f>4!G68</f>
        <v>0</v>
      </c>
      <c r="F137" s="155">
        <f t="shared" si="4"/>
        <v>0</v>
      </c>
    </row>
    <row r="138" spans="1:6" ht="12.75">
      <c r="A138" s="6" t="s">
        <v>344</v>
      </c>
      <c r="B138" s="18" t="s">
        <v>343</v>
      </c>
      <c r="C138" s="19"/>
      <c r="D138" s="82">
        <f>D139</f>
        <v>315499.44</v>
      </c>
      <c r="E138" s="82">
        <f>E139</f>
        <v>0</v>
      </c>
      <c r="F138" s="155">
        <f t="shared" si="4"/>
        <v>0</v>
      </c>
    </row>
    <row r="139" spans="1:6" ht="12.75">
      <c r="A139" s="6" t="s">
        <v>177</v>
      </c>
      <c r="B139" s="18"/>
      <c r="C139" s="19">
        <v>200</v>
      </c>
      <c r="D139" s="82">
        <f>4!L72</f>
        <v>315499.44</v>
      </c>
      <c r="E139" s="82">
        <f>4!M72</f>
        <v>0</v>
      </c>
      <c r="F139" s="155">
        <f t="shared" si="4"/>
        <v>0</v>
      </c>
    </row>
    <row r="140" spans="1:6" ht="12.75">
      <c r="A140" s="6" t="s">
        <v>341</v>
      </c>
      <c r="B140" s="18" t="s">
        <v>340</v>
      </c>
      <c r="C140" s="19"/>
      <c r="D140" s="82">
        <f>D141</f>
        <v>0</v>
      </c>
      <c r="E140" s="82">
        <f>E141</f>
        <v>0</v>
      </c>
      <c r="F140" s="155"/>
    </row>
    <row r="141" spans="1:6" ht="12.75">
      <c r="A141" s="6" t="s">
        <v>177</v>
      </c>
      <c r="B141" s="18"/>
      <c r="C141" s="19">
        <v>200</v>
      </c>
      <c r="D141" s="82">
        <v>0</v>
      </c>
      <c r="E141" s="82">
        <v>0</v>
      </c>
      <c r="F141" s="155"/>
    </row>
    <row r="142" spans="1:6" ht="12.75">
      <c r="A142" s="6" t="s">
        <v>339</v>
      </c>
      <c r="B142" s="18" t="s">
        <v>338</v>
      </c>
      <c r="C142" s="19"/>
      <c r="D142" s="82">
        <f>D143</f>
        <v>0</v>
      </c>
      <c r="E142" s="82">
        <f>E143</f>
        <v>0</v>
      </c>
      <c r="F142" s="155"/>
    </row>
    <row r="143" spans="1:6" ht="12.75">
      <c r="A143" s="6" t="s">
        <v>177</v>
      </c>
      <c r="B143" s="18"/>
      <c r="C143" s="19">
        <v>200</v>
      </c>
      <c r="D143" s="4">
        <v>0</v>
      </c>
      <c r="E143" s="4">
        <v>0</v>
      </c>
      <c r="F143" s="155"/>
    </row>
    <row r="144" spans="1:49" s="187" customFormat="1" ht="12.75">
      <c r="A144" s="84" t="s">
        <v>237</v>
      </c>
      <c r="B144" s="37" t="s">
        <v>238</v>
      </c>
      <c r="C144" s="37"/>
      <c r="D144" s="11">
        <f>D145</f>
        <v>8191785.38</v>
      </c>
      <c r="E144" s="11">
        <f>E145</f>
        <v>5589500.65</v>
      </c>
      <c r="F144" s="233">
        <f aca="true" t="shared" si="5" ref="F144:F187">(E144/D144)*100</f>
        <v>68.23299672433556</v>
      </c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</row>
    <row r="145" spans="1:6" ht="12.75">
      <c r="A145" s="198" t="s">
        <v>239</v>
      </c>
      <c r="B145" s="199" t="s">
        <v>240</v>
      </c>
      <c r="C145" s="199"/>
      <c r="D145" s="192">
        <f>D146+D149</f>
        <v>8191785.38</v>
      </c>
      <c r="E145" s="192">
        <f>E146+E149</f>
        <v>5589500.65</v>
      </c>
      <c r="F145" s="193">
        <f t="shared" si="5"/>
        <v>68.23299672433556</v>
      </c>
    </row>
    <row r="146" spans="1:6" ht="12.75">
      <c r="A146" s="35" t="s">
        <v>241</v>
      </c>
      <c r="B146" s="36" t="s">
        <v>242</v>
      </c>
      <c r="C146" s="36"/>
      <c r="D146" s="17">
        <f>D147</f>
        <v>7138785</v>
      </c>
      <c r="E146" s="17">
        <f>E147</f>
        <v>5419416.65</v>
      </c>
      <c r="F146" s="202">
        <f t="shared" si="5"/>
        <v>75.91511230552538</v>
      </c>
    </row>
    <row r="147" spans="1:6" ht="12.75">
      <c r="A147" s="31" t="s">
        <v>243</v>
      </c>
      <c r="B147" s="34" t="s">
        <v>244</v>
      </c>
      <c r="C147" s="34"/>
      <c r="D147" s="4">
        <f>D148</f>
        <v>7138785</v>
      </c>
      <c r="E147" s="4">
        <f>E148</f>
        <v>5419416.65</v>
      </c>
      <c r="F147" s="155">
        <f t="shared" si="5"/>
        <v>75.91511230552538</v>
      </c>
    </row>
    <row r="148" spans="1:6" ht="12.75">
      <c r="A148" s="6" t="s">
        <v>177</v>
      </c>
      <c r="B148" s="18"/>
      <c r="C148" s="19">
        <v>200</v>
      </c>
      <c r="D148" s="4">
        <f>4!L122</f>
        <v>7138785</v>
      </c>
      <c r="E148" s="4">
        <f>4!M122</f>
        <v>5419416.65</v>
      </c>
      <c r="F148" s="155">
        <f t="shared" si="5"/>
        <v>75.91511230552538</v>
      </c>
    </row>
    <row r="149" spans="1:6" ht="12.75">
      <c r="A149" s="14"/>
      <c r="B149" s="22" t="s">
        <v>463</v>
      </c>
      <c r="C149" s="26"/>
      <c r="D149" s="17">
        <f>D150+D152</f>
        <v>1053000.38</v>
      </c>
      <c r="E149" s="17">
        <f>E150+E152</f>
        <v>170084</v>
      </c>
      <c r="F149" s="202">
        <f t="shared" si="5"/>
        <v>16.152320856712326</v>
      </c>
    </row>
    <row r="150" spans="1:6" ht="12.75">
      <c r="A150" s="6" t="s">
        <v>464</v>
      </c>
      <c r="B150" s="18" t="s">
        <v>479</v>
      </c>
      <c r="C150" s="19"/>
      <c r="D150" s="4">
        <f>4!F124</f>
        <v>999999</v>
      </c>
      <c r="E150" s="4">
        <f>4!G124</f>
        <v>117082.62</v>
      </c>
      <c r="F150" s="155">
        <f t="shared" si="5"/>
        <v>11.708273708273707</v>
      </c>
    </row>
    <row r="151" spans="1:6" ht="12.75">
      <c r="A151" s="6" t="s">
        <v>177</v>
      </c>
      <c r="B151" s="18"/>
      <c r="C151" s="19">
        <v>200</v>
      </c>
      <c r="D151" s="4">
        <f>4!F124</f>
        <v>999999</v>
      </c>
      <c r="E151" s="4">
        <f>4!G124</f>
        <v>117082.62</v>
      </c>
      <c r="F151" s="155">
        <f t="shared" si="5"/>
        <v>11.708273708273707</v>
      </c>
    </row>
    <row r="152" spans="1:6" ht="22.5" hidden="1">
      <c r="A152" s="6" t="s">
        <v>465</v>
      </c>
      <c r="B152" s="18" t="s">
        <v>480</v>
      </c>
      <c r="C152" s="19"/>
      <c r="D152" s="4">
        <f>D153</f>
        <v>53001.38</v>
      </c>
      <c r="E152" s="4">
        <f>E153</f>
        <v>53001.38</v>
      </c>
      <c r="F152" s="155"/>
    </row>
    <row r="153" spans="1:6" ht="12.75" hidden="1">
      <c r="A153" s="6" t="s">
        <v>177</v>
      </c>
      <c r="B153" s="18"/>
      <c r="C153" s="19">
        <v>200</v>
      </c>
      <c r="D153" s="4">
        <f>4!I125</f>
        <v>53001.38</v>
      </c>
      <c r="E153" s="4">
        <f>4!J125</f>
        <v>53001.38</v>
      </c>
      <c r="F153" s="155"/>
    </row>
    <row r="154" spans="1:49" s="187" customFormat="1" ht="12.75" hidden="1">
      <c r="A154" s="84" t="s">
        <v>467</v>
      </c>
      <c r="B154" s="114" t="s">
        <v>466</v>
      </c>
      <c r="C154" s="10"/>
      <c r="D154" s="11">
        <f aca="true" t="shared" si="6" ref="D154:E157">D155</f>
        <v>311000</v>
      </c>
      <c r="E154" s="11">
        <f t="shared" si="6"/>
        <v>0</v>
      </c>
      <c r="F154" s="233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</row>
    <row r="155" spans="1:6" ht="12.75" hidden="1">
      <c r="A155" s="198" t="s">
        <v>469</v>
      </c>
      <c r="B155" s="195" t="s">
        <v>468</v>
      </c>
      <c r="C155" s="196"/>
      <c r="D155" s="192">
        <f t="shared" si="6"/>
        <v>311000</v>
      </c>
      <c r="E155" s="192">
        <f t="shared" si="6"/>
        <v>0</v>
      </c>
      <c r="F155" s="193"/>
    </row>
    <row r="156" spans="1:6" ht="12.75" hidden="1">
      <c r="A156" s="14" t="s">
        <v>471</v>
      </c>
      <c r="B156" s="22" t="s">
        <v>470</v>
      </c>
      <c r="C156" s="26"/>
      <c r="D156" s="17">
        <f t="shared" si="6"/>
        <v>311000</v>
      </c>
      <c r="E156" s="17">
        <f t="shared" si="6"/>
        <v>0</v>
      </c>
      <c r="F156" s="202"/>
    </row>
    <row r="157" spans="1:6" ht="12.75" hidden="1">
      <c r="A157" s="6" t="s">
        <v>473</v>
      </c>
      <c r="B157" s="18" t="s">
        <v>472</v>
      </c>
      <c r="C157" s="19"/>
      <c r="D157" s="4">
        <f t="shared" si="6"/>
        <v>311000</v>
      </c>
      <c r="E157" s="4">
        <f t="shared" si="6"/>
        <v>0</v>
      </c>
      <c r="F157" s="155"/>
    </row>
    <row r="158" spans="1:6" ht="12.75" hidden="1">
      <c r="A158" s="6" t="s">
        <v>177</v>
      </c>
      <c r="B158" s="18"/>
      <c r="C158" s="19">
        <v>200</v>
      </c>
      <c r="D158" s="4">
        <f>4!I128</f>
        <v>311000</v>
      </c>
      <c r="E158" s="4">
        <f>4!J128</f>
        <v>0</v>
      </c>
      <c r="F158" s="155"/>
    </row>
    <row r="159" spans="1:49" s="187" customFormat="1" ht="12.75">
      <c r="A159" s="8" t="s">
        <v>215</v>
      </c>
      <c r="B159" s="23" t="s">
        <v>216</v>
      </c>
      <c r="C159" s="37">
        <v>200</v>
      </c>
      <c r="D159" s="11">
        <f>D160+D162+D166+D168+D170+D172+D177+D179+D182+D184</f>
        <v>9174764.730000002</v>
      </c>
      <c r="E159" s="11">
        <f>E160+E162+E166+E168+E170+E172+E177+E179+E182+E184</f>
        <v>6311791.140000001</v>
      </c>
      <c r="F159" s="233">
        <f t="shared" si="5"/>
        <v>68.79512800324417</v>
      </c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</row>
    <row r="160" spans="1:6" ht="12.75">
      <c r="A160" s="6" t="s">
        <v>217</v>
      </c>
      <c r="B160" s="18" t="s">
        <v>218</v>
      </c>
      <c r="C160" s="19" t="s">
        <v>72</v>
      </c>
      <c r="D160" s="4">
        <f>D161</f>
        <v>1041777.07</v>
      </c>
      <c r="E160" s="4">
        <f>E161</f>
        <v>744534.11</v>
      </c>
      <c r="F160" s="155">
        <f t="shared" si="5"/>
        <v>71.46769989859732</v>
      </c>
    </row>
    <row r="161" spans="1:6" ht="22.5">
      <c r="A161" s="6" t="s">
        <v>125</v>
      </c>
      <c r="B161" s="18"/>
      <c r="C161" s="19">
        <v>100</v>
      </c>
      <c r="D161" s="82">
        <f>4!I15</f>
        <v>1041777.07</v>
      </c>
      <c r="E161" s="82">
        <f>4!J15</f>
        <v>744534.11</v>
      </c>
      <c r="F161" s="155">
        <f t="shared" si="5"/>
        <v>71.46769989859732</v>
      </c>
    </row>
    <row r="162" spans="1:6" ht="12.75">
      <c r="A162" s="6" t="s">
        <v>219</v>
      </c>
      <c r="B162" s="18" t="s">
        <v>220</v>
      </c>
      <c r="C162" s="19" t="s">
        <v>72</v>
      </c>
      <c r="D162" s="82">
        <f>D163+D164+D165</f>
        <v>6987374.21</v>
      </c>
      <c r="E162" s="82">
        <f>E163+E164+E165</f>
        <v>4900018.79</v>
      </c>
      <c r="F162" s="155">
        <f t="shared" si="5"/>
        <v>70.12675495449098</v>
      </c>
    </row>
    <row r="163" spans="1:6" ht="22.5">
      <c r="A163" s="6" t="s">
        <v>125</v>
      </c>
      <c r="B163" s="18"/>
      <c r="C163" s="19">
        <v>100</v>
      </c>
      <c r="D163" s="82">
        <f>4!L18</f>
        <v>6485723.56</v>
      </c>
      <c r="E163" s="82">
        <f>4!M18</f>
        <v>4608677.34</v>
      </c>
      <c r="F163" s="155">
        <f t="shared" si="5"/>
        <v>71.05880010710787</v>
      </c>
    </row>
    <row r="164" spans="1:6" ht="12.75">
      <c r="A164" s="6" t="s">
        <v>177</v>
      </c>
      <c r="B164" s="18"/>
      <c r="C164" s="19">
        <v>200</v>
      </c>
      <c r="D164" s="4">
        <f>4!L19</f>
        <v>139786.65</v>
      </c>
      <c r="E164" s="4">
        <f>4!M19</f>
        <v>21958.45</v>
      </c>
      <c r="F164" s="155">
        <f t="shared" si="5"/>
        <v>15.708545844685457</v>
      </c>
    </row>
    <row r="165" spans="1:6" ht="12.75">
      <c r="A165" s="6" t="s">
        <v>127</v>
      </c>
      <c r="B165" s="18"/>
      <c r="C165" s="19">
        <v>800</v>
      </c>
      <c r="D165" s="4">
        <f>4!L20</f>
        <v>361864</v>
      </c>
      <c r="E165" s="4">
        <f>4!M20</f>
        <v>269383</v>
      </c>
      <c r="F165" s="155">
        <f t="shared" si="5"/>
        <v>74.44316096655098</v>
      </c>
    </row>
    <row r="166" spans="1:6" ht="12.75">
      <c r="A166" s="6" t="s">
        <v>221</v>
      </c>
      <c r="B166" s="18" t="s">
        <v>222</v>
      </c>
      <c r="C166" s="19" t="s">
        <v>72</v>
      </c>
      <c r="D166" s="4">
        <f>D167</f>
        <v>51600</v>
      </c>
      <c r="E166" s="4">
        <f>E167</f>
        <v>38700</v>
      </c>
      <c r="F166" s="155">
        <f t="shared" si="5"/>
        <v>75</v>
      </c>
    </row>
    <row r="167" spans="1:6" ht="12.75">
      <c r="A167" s="6" t="s">
        <v>126</v>
      </c>
      <c r="B167" s="18"/>
      <c r="C167" s="19">
        <v>500</v>
      </c>
      <c r="D167" s="4">
        <f>4!L23</f>
        <v>51600</v>
      </c>
      <c r="E167" s="4">
        <f>4!M23</f>
        <v>38700</v>
      </c>
      <c r="F167" s="155">
        <f t="shared" si="5"/>
        <v>75</v>
      </c>
    </row>
    <row r="168" spans="1:6" ht="12.75">
      <c r="A168" s="6" t="s">
        <v>223</v>
      </c>
      <c r="B168" s="18" t="s">
        <v>224</v>
      </c>
      <c r="C168" s="19" t="s">
        <v>72</v>
      </c>
      <c r="D168" s="4">
        <f>D169</f>
        <v>155000</v>
      </c>
      <c r="E168" s="4">
        <f>E169</f>
        <v>0</v>
      </c>
      <c r="F168" s="155">
        <f t="shared" si="5"/>
        <v>0</v>
      </c>
    </row>
    <row r="169" spans="1:6" ht="12.75">
      <c r="A169" s="6" t="s">
        <v>127</v>
      </c>
      <c r="B169" s="18"/>
      <c r="C169" s="19">
        <v>800</v>
      </c>
      <c r="D169" s="4">
        <f>4!I31</f>
        <v>155000</v>
      </c>
      <c r="E169" s="4">
        <f>4!J31</f>
        <v>0</v>
      </c>
      <c r="F169" s="155">
        <f t="shared" si="5"/>
        <v>0</v>
      </c>
    </row>
    <row r="170" spans="1:6" ht="12.75">
      <c r="A170" s="6" t="s">
        <v>225</v>
      </c>
      <c r="B170" s="18" t="s">
        <v>226</v>
      </c>
      <c r="C170" s="19" t="s">
        <v>72</v>
      </c>
      <c r="D170" s="4">
        <f>D171</f>
        <v>100000</v>
      </c>
      <c r="E170" s="4">
        <f>E171</f>
        <v>1400</v>
      </c>
      <c r="F170" s="155">
        <f t="shared" si="5"/>
        <v>1.4000000000000001</v>
      </c>
    </row>
    <row r="171" spans="1:6" ht="12.75">
      <c r="A171" s="6" t="s">
        <v>177</v>
      </c>
      <c r="B171" s="18"/>
      <c r="C171" s="19">
        <v>200</v>
      </c>
      <c r="D171" s="4">
        <f>4!L51</f>
        <v>100000</v>
      </c>
      <c r="E171" s="4">
        <f>4!M51</f>
        <v>1400</v>
      </c>
      <c r="F171" s="155">
        <f t="shared" si="5"/>
        <v>1.4000000000000001</v>
      </c>
    </row>
    <row r="172" spans="1:6" ht="12.75">
      <c r="A172" s="6" t="s">
        <v>227</v>
      </c>
      <c r="B172" s="18" t="s">
        <v>228</v>
      </c>
      <c r="C172" s="19"/>
      <c r="D172" s="4">
        <f>D173+D174</f>
        <v>59000</v>
      </c>
      <c r="E172" s="4">
        <f>E173+E174</f>
        <v>36790</v>
      </c>
      <c r="F172" s="155">
        <f t="shared" si="5"/>
        <v>62.35593220338983</v>
      </c>
    </row>
    <row r="173" spans="1:6" ht="22.5">
      <c r="A173" s="6" t="s">
        <v>125</v>
      </c>
      <c r="B173" s="18"/>
      <c r="C173" s="19">
        <v>100</v>
      </c>
      <c r="D173" s="4">
        <f>4!I53</f>
        <v>50000</v>
      </c>
      <c r="E173" s="4">
        <f>4!J53</f>
        <v>30490</v>
      </c>
      <c r="F173" s="155">
        <f t="shared" si="5"/>
        <v>60.980000000000004</v>
      </c>
    </row>
    <row r="174" spans="1:6" ht="12.75">
      <c r="A174" s="6" t="s">
        <v>177</v>
      </c>
      <c r="B174" s="18"/>
      <c r="C174" s="19">
        <v>200</v>
      </c>
      <c r="D174" s="4">
        <f>4!I54</f>
        <v>9000</v>
      </c>
      <c r="E174" s="4">
        <f>4!J54</f>
        <v>6300</v>
      </c>
      <c r="F174" s="155">
        <f t="shared" si="5"/>
        <v>70</v>
      </c>
    </row>
    <row r="175" spans="1:6" ht="22.5" hidden="1">
      <c r="A175" s="6" t="s">
        <v>229</v>
      </c>
      <c r="B175" s="18" t="s">
        <v>230</v>
      </c>
      <c r="C175" s="19"/>
      <c r="D175" s="4">
        <f>D176</f>
        <v>0</v>
      </c>
      <c r="E175" s="152"/>
      <c r="F175" s="155" t="e">
        <f t="shared" si="5"/>
        <v>#DIV/0!</v>
      </c>
    </row>
    <row r="176" spans="1:6" ht="12.75" hidden="1">
      <c r="A176" s="6" t="s">
        <v>177</v>
      </c>
      <c r="B176" s="18"/>
      <c r="C176" s="19">
        <v>200</v>
      </c>
      <c r="D176" s="4"/>
      <c r="E176" s="152"/>
      <c r="F176" s="155" t="e">
        <f t="shared" si="5"/>
        <v>#DIV/0!</v>
      </c>
    </row>
    <row r="177" spans="1:6" ht="22.5">
      <c r="A177" s="6" t="s">
        <v>231</v>
      </c>
      <c r="B177" s="18" t="s">
        <v>232</v>
      </c>
      <c r="C177" s="19"/>
      <c r="D177" s="4">
        <f>D178</f>
        <v>125827.88</v>
      </c>
      <c r="E177" s="4">
        <f>E178</f>
        <v>94369.55</v>
      </c>
      <c r="F177" s="155">
        <f t="shared" si="5"/>
        <v>74.99891915845677</v>
      </c>
    </row>
    <row r="178" spans="1:6" ht="12.75">
      <c r="A178" s="6" t="s">
        <v>126</v>
      </c>
      <c r="B178" s="18"/>
      <c r="C178" s="19">
        <v>500</v>
      </c>
      <c r="D178" s="4">
        <f>4!L25</f>
        <v>125827.88</v>
      </c>
      <c r="E178" s="4">
        <f>4!M25</f>
        <v>94369.55</v>
      </c>
      <c r="F178" s="155">
        <f t="shared" si="5"/>
        <v>74.99891915845677</v>
      </c>
    </row>
    <row r="179" spans="1:6" ht="12.75">
      <c r="A179" s="6" t="s">
        <v>233</v>
      </c>
      <c r="B179" s="18" t="s">
        <v>234</v>
      </c>
      <c r="C179" s="19"/>
      <c r="D179" s="4">
        <f>D180+D181</f>
        <v>477274</v>
      </c>
      <c r="E179" s="4">
        <f>E180+E181</f>
        <v>319067.12</v>
      </c>
      <c r="F179" s="155">
        <f t="shared" si="5"/>
        <v>66.85198020424326</v>
      </c>
    </row>
    <row r="180" spans="1:6" ht="22.5">
      <c r="A180" s="6" t="s">
        <v>125</v>
      </c>
      <c r="B180" s="18"/>
      <c r="C180" s="19">
        <v>100</v>
      </c>
      <c r="D180" s="4">
        <f>4!L46</f>
        <v>391694</v>
      </c>
      <c r="E180" s="4">
        <f>4!M46</f>
        <v>233487.12</v>
      </c>
      <c r="F180" s="155">
        <f t="shared" si="5"/>
        <v>59.60957277875076</v>
      </c>
    </row>
    <row r="181" spans="1:6" ht="12.75">
      <c r="A181" s="6" t="s">
        <v>177</v>
      </c>
      <c r="B181" s="18"/>
      <c r="C181" s="19">
        <v>200</v>
      </c>
      <c r="D181" s="4">
        <f>4!L47</f>
        <v>85580</v>
      </c>
      <c r="E181" s="4">
        <f>4!M47</f>
        <v>85580</v>
      </c>
      <c r="F181" s="155">
        <f t="shared" si="5"/>
        <v>100</v>
      </c>
    </row>
    <row r="182" spans="1:6" ht="12.75">
      <c r="A182" s="6" t="s">
        <v>235</v>
      </c>
      <c r="B182" s="18" t="s">
        <v>236</v>
      </c>
      <c r="C182" s="19"/>
      <c r="D182" s="4">
        <f>D183</f>
        <v>176911.57</v>
      </c>
      <c r="E182" s="4">
        <f>E183</f>
        <v>176911.57</v>
      </c>
      <c r="F182" s="155">
        <f t="shared" si="5"/>
        <v>100</v>
      </c>
    </row>
    <row r="183" spans="1:6" ht="12.75">
      <c r="A183" s="6" t="s">
        <v>127</v>
      </c>
      <c r="B183" s="18"/>
      <c r="C183" s="19">
        <v>800</v>
      </c>
      <c r="D183" s="4">
        <f>4!I42+4!I93</f>
        <v>176911.57</v>
      </c>
      <c r="E183" s="4">
        <f>4!J42+4!J93</f>
        <v>176911.57</v>
      </c>
      <c r="F183" s="155">
        <f t="shared" si="5"/>
        <v>100</v>
      </c>
    </row>
    <row r="184" spans="1:6" ht="12.75">
      <c r="A184" s="6" t="s">
        <v>352</v>
      </c>
      <c r="B184" s="18" t="s">
        <v>351</v>
      </c>
      <c r="C184" s="19"/>
      <c r="D184" s="4">
        <f>D185</f>
        <v>0</v>
      </c>
      <c r="E184" s="152"/>
      <c r="F184" s="155"/>
    </row>
    <row r="185" spans="1:6" ht="12.75">
      <c r="A185" s="6" t="s">
        <v>127</v>
      </c>
      <c r="B185" s="18"/>
      <c r="C185" s="19">
        <v>800</v>
      </c>
      <c r="D185" s="4">
        <v>0</v>
      </c>
      <c r="E185" s="152"/>
      <c r="F185" s="155"/>
    </row>
    <row r="186" spans="1:6" ht="12.75">
      <c r="A186" s="32" t="s">
        <v>365</v>
      </c>
      <c r="B186" s="18"/>
      <c r="C186" s="19"/>
      <c r="D186" s="4">
        <f>1!C58-3!D187</f>
        <v>5977317.419999994</v>
      </c>
      <c r="E186" s="236">
        <v>2160628.49</v>
      </c>
      <c r="F186" s="155"/>
    </row>
    <row r="187" spans="1:6" ht="12.75">
      <c r="A187" s="148" t="s">
        <v>66</v>
      </c>
      <c r="B187" s="149"/>
      <c r="C187" s="147"/>
      <c r="D187" s="33">
        <f>D8+D13+D25+D44+D63+D68+D112+D128+D144+D154+D159</f>
        <v>63937222.080000006</v>
      </c>
      <c r="E187" s="33">
        <f>E8+E13+E25+E44+E63+E68+E112+E128+E144+E154+E159</f>
        <v>35696981.04</v>
      </c>
      <c r="F187" s="234">
        <f t="shared" si="5"/>
        <v>55.8312980744377</v>
      </c>
    </row>
    <row r="189" ht="12.75">
      <c r="E189" s="146"/>
    </row>
    <row r="190" ht="12.75">
      <c r="E190" s="146"/>
    </row>
    <row r="191" ht="12.75">
      <c r="E191" s="146"/>
    </row>
  </sheetData>
  <sheetProtection/>
  <mergeCells count="3">
    <mergeCell ref="D5:F5"/>
    <mergeCell ref="A4:F4"/>
    <mergeCell ref="B2:F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3" max="255" man="1"/>
    <brk id="98" max="5" man="1"/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0"/>
  <sheetViews>
    <sheetView view="pageBreakPreview" zoomScale="60" zoomScalePageLayoutView="0" workbookViewId="0" topLeftCell="A127">
      <selection activeCell="L187" sqref="L187"/>
    </sheetView>
  </sheetViews>
  <sheetFormatPr defaultColWidth="9.140625" defaultRowHeight="12.75"/>
  <cols>
    <col min="1" max="1" width="5.7109375" style="131" bestFit="1" customWidth="1"/>
    <col min="2" max="2" width="17.28125" style="131" bestFit="1" customWidth="1"/>
    <col min="3" max="3" width="14.00390625" style="115" customWidth="1"/>
    <col min="4" max="4" width="4.00390625" style="131" bestFit="1" customWidth="1"/>
    <col min="5" max="5" width="66.00390625" style="131" customWidth="1"/>
    <col min="6" max="8" width="16.7109375" style="131" customWidth="1"/>
    <col min="9" max="9" width="12.28125" style="131" bestFit="1" customWidth="1"/>
    <col min="10" max="11" width="12.28125" style="131" customWidth="1"/>
    <col min="12" max="12" width="13.421875" style="131" bestFit="1" customWidth="1"/>
    <col min="13" max="13" width="12.28125" style="131" bestFit="1" customWidth="1"/>
    <col min="14" max="16384" width="9.140625" style="131" customWidth="1"/>
  </cols>
  <sheetData>
    <row r="1" spans="6:14" ht="22.5" customHeight="1">
      <c r="F1" s="116"/>
      <c r="G1" s="116"/>
      <c r="H1" s="116"/>
      <c r="I1" s="270" t="s">
        <v>513</v>
      </c>
      <c r="J1" s="270"/>
      <c r="K1" s="270"/>
      <c r="L1" s="270"/>
      <c r="M1" s="270"/>
      <c r="N1" s="270"/>
    </row>
    <row r="2" spans="6:14" ht="22.5" customHeight="1">
      <c r="F2" s="116"/>
      <c r="G2" s="116"/>
      <c r="H2" s="116"/>
      <c r="I2" s="270"/>
      <c r="J2" s="270"/>
      <c r="K2" s="270"/>
      <c r="L2" s="270"/>
      <c r="M2" s="270"/>
      <c r="N2" s="270"/>
    </row>
    <row r="3" spans="1:12" ht="15.75">
      <c r="A3" s="117"/>
      <c r="B3" s="274" t="s">
        <v>495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5.75">
      <c r="A4" s="117"/>
      <c r="B4" s="274" t="s">
        <v>514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>
      <c r="A5" s="117"/>
      <c r="B5" s="274" t="s">
        <v>245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2" ht="12.75">
      <c r="A6" s="117"/>
      <c r="B6" s="118"/>
      <c r="C6" s="118"/>
      <c r="D6" s="118"/>
      <c r="E6" s="117"/>
      <c r="F6" s="119"/>
      <c r="G6" s="119"/>
      <c r="H6" s="119"/>
      <c r="I6" s="119"/>
      <c r="J6" s="119"/>
      <c r="K6" s="119"/>
      <c r="L6" s="119"/>
    </row>
    <row r="7" spans="1:14" ht="12.75">
      <c r="A7" s="275" t="s">
        <v>246</v>
      </c>
      <c r="B7" s="275" t="s">
        <v>247</v>
      </c>
      <c r="C7" s="275" t="s">
        <v>68</v>
      </c>
      <c r="D7" s="275" t="s">
        <v>248</v>
      </c>
      <c r="E7" s="276" t="s">
        <v>67</v>
      </c>
      <c r="F7" s="277">
        <v>2021</v>
      </c>
      <c r="G7" s="277"/>
      <c r="H7" s="277"/>
      <c r="I7" s="277"/>
      <c r="J7" s="277"/>
      <c r="K7" s="277"/>
      <c r="L7" s="277"/>
      <c r="M7" s="132"/>
      <c r="N7" s="132"/>
    </row>
    <row r="8" spans="1:14" ht="33.75" customHeight="1">
      <c r="A8" s="275"/>
      <c r="B8" s="275"/>
      <c r="C8" s="275"/>
      <c r="D8" s="275"/>
      <c r="E8" s="276"/>
      <c r="F8" s="275" t="s">
        <v>249</v>
      </c>
      <c r="G8" s="275"/>
      <c r="H8" s="275"/>
      <c r="I8" s="276" t="s">
        <v>250</v>
      </c>
      <c r="J8" s="276"/>
      <c r="K8" s="276"/>
      <c r="L8" s="278" t="s">
        <v>251</v>
      </c>
      <c r="M8" s="278"/>
      <c r="N8" s="278"/>
    </row>
    <row r="9" spans="1:14" ht="22.5">
      <c r="A9" s="38"/>
      <c r="B9" s="38"/>
      <c r="C9" s="38"/>
      <c r="D9" s="38"/>
      <c r="E9" s="43"/>
      <c r="F9" s="38" t="s">
        <v>476</v>
      </c>
      <c r="G9" s="38" t="s">
        <v>477</v>
      </c>
      <c r="H9" s="38" t="s">
        <v>478</v>
      </c>
      <c r="I9" s="38" t="s">
        <v>476</v>
      </c>
      <c r="J9" s="38" t="s">
        <v>477</v>
      </c>
      <c r="K9" s="38" t="s">
        <v>478</v>
      </c>
      <c r="L9" s="38" t="s">
        <v>476</v>
      </c>
      <c r="M9" s="38" t="s">
        <v>477</v>
      </c>
      <c r="N9" s="38" t="s">
        <v>478</v>
      </c>
    </row>
    <row r="10" spans="1:14" ht="12.75">
      <c r="A10" s="120">
        <v>1</v>
      </c>
      <c r="B10" s="43">
        <v>2</v>
      </c>
      <c r="C10" s="43">
        <v>3</v>
      </c>
      <c r="D10" s="43">
        <v>4</v>
      </c>
      <c r="E10" s="43">
        <v>5</v>
      </c>
      <c r="F10" s="39"/>
      <c r="G10" s="39"/>
      <c r="H10" s="39"/>
      <c r="I10" s="43"/>
      <c r="J10" s="43"/>
      <c r="K10" s="43"/>
      <c r="L10" s="39"/>
      <c r="M10" s="132"/>
      <c r="N10" s="132"/>
    </row>
    <row r="11" spans="1:14" ht="12.75">
      <c r="A11" s="40" t="s">
        <v>252</v>
      </c>
      <c r="B11" s="271" t="s">
        <v>253</v>
      </c>
      <c r="C11" s="272"/>
      <c r="D11" s="272"/>
      <c r="E11" s="273"/>
      <c r="F11" s="41"/>
      <c r="G11" s="41"/>
      <c r="H11" s="41"/>
      <c r="I11" s="121"/>
      <c r="J11" s="121"/>
      <c r="K11" s="121"/>
      <c r="L11" s="41"/>
      <c r="M11" s="132"/>
      <c r="N11" s="132"/>
    </row>
    <row r="12" spans="1:14" ht="12.75">
      <c r="A12" s="40" t="s">
        <v>252</v>
      </c>
      <c r="B12" s="122" t="s">
        <v>6</v>
      </c>
      <c r="C12" s="122"/>
      <c r="D12" s="122"/>
      <c r="E12" s="49" t="s">
        <v>254</v>
      </c>
      <c r="F12" s="48">
        <f>F13+F16+F21+F29+F32</f>
        <v>0</v>
      </c>
      <c r="G12" s="48"/>
      <c r="H12" s="48"/>
      <c r="I12" s="48">
        <f>I13+I16+I21+I26+I29+I32</f>
        <v>9077122.52</v>
      </c>
      <c r="J12" s="48">
        <f>J13+J16+J21+J26+J29+J32</f>
        <v>6319395.42</v>
      </c>
      <c r="K12" s="48">
        <f>(J12/I12)*100</f>
        <v>69.61892831209686</v>
      </c>
      <c r="L12" s="48">
        <f>L13+L16+L21+L26+L29+L32</f>
        <v>9077122.52</v>
      </c>
      <c r="M12" s="235">
        <f>J12</f>
        <v>6319395.42</v>
      </c>
      <c r="N12" s="235">
        <f>(M12/L12)*100</f>
        <v>69.61892831209686</v>
      </c>
    </row>
    <row r="13" spans="1:14" ht="25.5">
      <c r="A13" s="40" t="s">
        <v>252</v>
      </c>
      <c r="B13" s="42" t="s">
        <v>8</v>
      </c>
      <c r="C13" s="123"/>
      <c r="D13" s="123"/>
      <c r="E13" s="47" t="s">
        <v>255</v>
      </c>
      <c r="F13" s="48"/>
      <c r="G13" s="48"/>
      <c r="H13" s="48"/>
      <c r="I13" s="48">
        <f>I14</f>
        <v>1041777.07</v>
      </c>
      <c r="J13" s="48">
        <f>J14</f>
        <v>744534.11</v>
      </c>
      <c r="K13" s="48">
        <f aca="true" t="shared" si="0" ref="K13:K76">(J13/I13)*100</f>
        <v>71.46769989859732</v>
      </c>
      <c r="L13" s="48">
        <f>L14</f>
        <v>1041777.07</v>
      </c>
      <c r="M13" s="235">
        <f>J13</f>
        <v>744534.11</v>
      </c>
      <c r="N13" s="235">
        <f aca="true" t="shared" si="1" ref="N13:N76">(M13/L13)*100</f>
        <v>71.46769989859732</v>
      </c>
    </row>
    <row r="14" spans="1:14" ht="12.75">
      <c r="A14" s="40" t="s">
        <v>252</v>
      </c>
      <c r="B14" s="40" t="s">
        <v>8</v>
      </c>
      <c r="C14" s="43" t="s">
        <v>256</v>
      </c>
      <c r="D14" s="43"/>
      <c r="E14" s="47" t="s">
        <v>217</v>
      </c>
      <c r="F14" s="44"/>
      <c r="G14" s="44"/>
      <c r="H14" s="44"/>
      <c r="I14" s="44">
        <f>I15</f>
        <v>1041777.07</v>
      </c>
      <c r="J14" s="44">
        <f>J15</f>
        <v>744534.11</v>
      </c>
      <c r="K14" s="48">
        <f t="shared" si="0"/>
        <v>71.46769989859732</v>
      </c>
      <c r="L14" s="48">
        <f>L15</f>
        <v>1041777.07</v>
      </c>
      <c r="M14" s="235">
        <f>J14</f>
        <v>744534.11</v>
      </c>
      <c r="N14" s="235">
        <f t="shared" si="1"/>
        <v>71.46769989859732</v>
      </c>
    </row>
    <row r="15" spans="1:14" ht="33.75">
      <c r="A15" s="40" t="s">
        <v>252</v>
      </c>
      <c r="B15" s="40" t="s">
        <v>8</v>
      </c>
      <c r="C15" s="43" t="s">
        <v>256</v>
      </c>
      <c r="D15" s="43">
        <v>100</v>
      </c>
      <c r="E15" s="45" t="s">
        <v>257</v>
      </c>
      <c r="F15" s="44"/>
      <c r="G15" s="44"/>
      <c r="H15" s="44"/>
      <c r="I15" s="44">
        <v>1041777.07</v>
      </c>
      <c r="J15" s="44">
        <v>744534.11</v>
      </c>
      <c r="K15" s="44">
        <f t="shared" si="0"/>
        <v>71.46769989859732</v>
      </c>
      <c r="L15" s="44">
        <f>SUM(F15+I15)</f>
        <v>1041777.07</v>
      </c>
      <c r="M15" s="133">
        <f>J15</f>
        <v>744534.11</v>
      </c>
      <c r="N15" s="133">
        <f t="shared" si="1"/>
        <v>71.46769989859732</v>
      </c>
    </row>
    <row r="16" spans="1:14" ht="38.25">
      <c r="A16" s="40" t="s">
        <v>252</v>
      </c>
      <c r="B16" s="46" t="s">
        <v>10</v>
      </c>
      <c r="C16" s="43"/>
      <c r="D16" s="43"/>
      <c r="E16" s="47" t="s">
        <v>258</v>
      </c>
      <c r="F16" s="44"/>
      <c r="G16" s="44"/>
      <c r="H16" s="44"/>
      <c r="I16" s="48">
        <f>I17</f>
        <v>6987374.21</v>
      </c>
      <c r="J16" s="48">
        <f>J17</f>
        <v>4900018.79</v>
      </c>
      <c r="K16" s="48">
        <f t="shared" si="0"/>
        <v>70.12675495449098</v>
      </c>
      <c r="L16" s="48">
        <f>L17</f>
        <v>6987374.21</v>
      </c>
      <c r="M16" s="48">
        <f>M17</f>
        <v>4900018.79</v>
      </c>
      <c r="N16" s="235">
        <f t="shared" si="1"/>
        <v>70.12675495449098</v>
      </c>
    </row>
    <row r="17" spans="1:14" ht="33.75">
      <c r="A17" s="40" t="s">
        <v>252</v>
      </c>
      <c r="B17" s="51" t="s">
        <v>10</v>
      </c>
      <c r="C17" s="43" t="s">
        <v>259</v>
      </c>
      <c r="D17" s="43"/>
      <c r="E17" s="45" t="s">
        <v>260</v>
      </c>
      <c r="F17" s="44"/>
      <c r="G17" s="44"/>
      <c r="H17" s="44"/>
      <c r="I17" s="44">
        <f>I18+I19+I20</f>
        <v>6987374.21</v>
      </c>
      <c r="J17" s="44">
        <f>J18+J19+J20</f>
        <v>4900018.79</v>
      </c>
      <c r="K17" s="44">
        <f t="shared" si="0"/>
        <v>70.12675495449098</v>
      </c>
      <c r="L17" s="44">
        <f>L18+L19+L20</f>
        <v>6987374.21</v>
      </c>
      <c r="M17" s="44">
        <f>M18+M19+M20</f>
        <v>4900018.79</v>
      </c>
      <c r="N17" s="133">
        <f t="shared" si="1"/>
        <v>70.12675495449098</v>
      </c>
    </row>
    <row r="18" spans="1:14" ht="33.75">
      <c r="A18" s="40" t="s">
        <v>252</v>
      </c>
      <c r="B18" s="51" t="s">
        <v>10</v>
      </c>
      <c r="C18" s="43" t="s">
        <v>259</v>
      </c>
      <c r="D18" s="43">
        <v>100</v>
      </c>
      <c r="E18" s="45" t="s">
        <v>257</v>
      </c>
      <c r="F18" s="44"/>
      <c r="G18" s="44"/>
      <c r="H18" s="44"/>
      <c r="I18" s="44">
        <v>6485723.56</v>
      </c>
      <c r="J18" s="44">
        <v>4608677.34</v>
      </c>
      <c r="K18" s="44">
        <f t="shared" si="0"/>
        <v>71.05880010710787</v>
      </c>
      <c r="L18" s="44">
        <f>SUM(F18+I18)</f>
        <v>6485723.56</v>
      </c>
      <c r="M18" s="133">
        <f>J18</f>
        <v>4608677.34</v>
      </c>
      <c r="N18" s="133">
        <f t="shared" si="1"/>
        <v>71.05880010710787</v>
      </c>
    </row>
    <row r="19" spans="1:14" ht="12.75">
      <c r="A19" s="40" t="s">
        <v>252</v>
      </c>
      <c r="B19" s="51" t="s">
        <v>10</v>
      </c>
      <c r="C19" s="43" t="s">
        <v>259</v>
      </c>
      <c r="D19" s="43">
        <v>200</v>
      </c>
      <c r="E19" s="45" t="s">
        <v>177</v>
      </c>
      <c r="F19" s="44"/>
      <c r="G19" s="44"/>
      <c r="H19" s="44"/>
      <c r="I19" s="44">
        <v>139786.65</v>
      </c>
      <c r="J19" s="44">
        <v>21958.45</v>
      </c>
      <c r="K19" s="44">
        <f t="shared" si="0"/>
        <v>15.708545844685457</v>
      </c>
      <c r="L19" s="44">
        <f>SUM(F19+I19)</f>
        <v>139786.65</v>
      </c>
      <c r="M19" s="133">
        <f>J19</f>
        <v>21958.45</v>
      </c>
      <c r="N19" s="133">
        <f t="shared" si="1"/>
        <v>15.708545844685457</v>
      </c>
    </row>
    <row r="20" spans="1:14" ht="12.75">
      <c r="A20" s="40" t="s">
        <v>252</v>
      </c>
      <c r="B20" s="51" t="s">
        <v>10</v>
      </c>
      <c r="C20" s="43" t="s">
        <v>259</v>
      </c>
      <c r="D20" s="43">
        <v>800</v>
      </c>
      <c r="E20" s="45" t="s">
        <v>127</v>
      </c>
      <c r="F20" s="44"/>
      <c r="G20" s="44"/>
      <c r="H20" s="44"/>
      <c r="I20" s="44">
        <v>361864</v>
      </c>
      <c r="J20" s="44">
        <v>269383</v>
      </c>
      <c r="K20" s="44">
        <f t="shared" si="0"/>
        <v>74.44316096655098</v>
      </c>
      <c r="L20" s="44">
        <f>SUM(F20+I20)</f>
        <v>361864</v>
      </c>
      <c r="M20" s="133">
        <f>J20</f>
        <v>269383</v>
      </c>
      <c r="N20" s="133">
        <f t="shared" si="1"/>
        <v>74.44316096655098</v>
      </c>
    </row>
    <row r="21" spans="1:14" ht="25.5">
      <c r="A21" s="40" t="s">
        <v>252</v>
      </c>
      <c r="B21" s="46" t="s">
        <v>12</v>
      </c>
      <c r="C21" s="43"/>
      <c r="D21" s="43"/>
      <c r="E21" s="47" t="s">
        <v>13</v>
      </c>
      <c r="F21" s="44"/>
      <c r="G21" s="44"/>
      <c r="H21" s="44"/>
      <c r="I21" s="48">
        <f>I22+I24</f>
        <v>177427.88</v>
      </c>
      <c r="J21" s="48">
        <f>J22+J24</f>
        <v>133069.55</v>
      </c>
      <c r="K21" s="48">
        <f t="shared" si="0"/>
        <v>74.99923349137688</v>
      </c>
      <c r="L21" s="48">
        <f>I21</f>
        <v>177427.88</v>
      </c>
      <c r="M21" s="48">
        <f>J21</f>
        <v>133069.55</v>
      </c>
      <c r="N21" s="235">
        <f t="shared" si="1"/>
        <v>74.99923349137688</v>
      </c>
    </row>
    <row r="22" spans="1:14" ht="22.5">
      <c r="A22" s="40" t="s">
        <v>252</v>
      </c>
      <c r="B22" s="51" t="s">
        <v>12</v>
      </c>
      <c r="C22" s="43" t="s">
        <v>261</v>
      </c>
      <c r="D22" s="43"/>
      <c r="E22" s="45" t="s">
        <v>221</v>
      </c>
      <c r="F22" s="44"/>
      <c r="G22" s="44"/>
      <c r="H22" s="44"/>
      <c r="I22" s="44">
        <f>I23</f>
        <v>51600</v>
      </c>
      <c r="J22" s="44">
        <f>J23</f>
        <v>38700</v>
      </c>
      <c r="K22" s="44">
        <f t="shared" si="0"/>
        <v>75</v>
      </c>
      <c r="L22" s="44">
        <f>L23</f>
        <v>51600</v>
      </c>
      <c r="M22" s="44">
        <f>M23</f>
        <v>38700</v>
      </c>
      <c r="N22" s="133">
        <f t="shared" si="1"/>
        <v>75</v>
      </c>
    </row>
    <row r="23" spans="1:14" ht="12.75">
      <c r="A23" s="40" t="s">
        <v>252</v>
      </c>
      <c r="B23" s="51" t="s">
        <v>12</v>
      </c>
      <c r="C23" s="43" t="s">
        <v>261</v>
      </c>
      <c r="D23" s="43">
        <v>500</v>
      </c>
      <c r="E23" s="47" t="s">
        <v>126</v>
      </c>
      <c r="F23" s="44"/>
      <c r="G23" s="44"/>
      <c r="H23" s="44"/>
      <c r="I23" s="44">
        <v>51600</v>
      </c>
      <c r="J23" s="44">
        <v>38700</v>
      </c>
      <c r="K23" s="44">
        <f t="shared" si="0"/>
        <v>75</v>
      </c>
      <c r="L23" s="44">
        <f>SUM(F23+I23)</f>
        <v>51600</v>
      </c>
      <c r="M23" s="133">
        <f>J23</f>
        <v>38700</v>
      </c>
      <c r="N23" s="133">
        <f t="shared" si="1"/>
        <v>75</v>
      </c>
    </row>
    <row r="24" spans="1:14" ht="38.25">
      <c r="A24" s="40" t="s">
        <v>252</v>
      </c>
      <c r="B24" s="51" t="s">
        <v>12</v>
      </c>
      <c r="C24" s="43" t="s">
        <v>232</v>
      </c>
      <c r="D24" s="43"/>
      <c r="E24" s="47" t="s">
        <v>231</v>
      </c>
      <c r="F24" s="44"/>
      <c r="G24" s="44"/>
      <c r="H24" s="44"/>
      <c r="I24" s="44">
        <f>I25</f>
        <v>125827.88</v>
      </c>
      <c r="J24" s="44">
        <f>J25</f>
        <v>94369.55</v>
      </c>
      <c r="K24" s="44">
        <f t="shared" si="0"/>
        <v>74.99891915845677</v>
      </c>
      <c r="L24" s="44">
        <f>I24</f>
        <v>125827.88</v>
      </c>
      <c r="M24" s="44">
        <f>J24</f>
        <v>94369.55</v>
      </c>
      <c r="N24" s="133">
        <f t="shared" si="1"/>
        <v>74.99891915845677</v>
      </c>
    </row>
    <row r="25" spans="1:14" ht="12.75">
      <c r="A25" s="40" t="s">
        <v>252</v>
      </c>
      <c r="B25" s="51" t="s">
        <v>12</v>
      </c>
      <c r="C25" s="43" t="s">
        <v>232</v>
      </c>
      <c r="D25" s="43">
        <v>500</v>
      </c>
      <c r="E25" s="47" t="s">
        <v>126</v>
      </c>
      <c r="F25" s="44"/>
      <c r="G25" s="44"/>
      <c r="H25" s="44"/>
      <c r="I25" s="44">
        <v>125827.88</v>
      </c>
      <c r="J25" s="44">
        <v>94369.55</v>
      </c>
      <c r="K25" s="44">
        <f t="shared" si="0"/>
        <v>74.99891915845677</v>
      </c>
      <c r="L25" s="44">
        <f>I25</f>
        <v>125827.88</v>
      </c>
      <c r="M25" s="133">
        <f>J25</f>
        <v>94369.55</v>
      </c>
      <c r="N25" s="133">
        <f t="shared" si="1"/>
        <v>74.99891915845677</v>
      </c>
    </row>
    <row r="26" spans="1:14" ht="12.75">
      <c r="A26" s="40" t="s">
        <v>252</v>
      </c>
      <c r="B26" s="46" t="s">
        <v>14</v>
      </c>
      <c r="C26" s="43"/>
      <c r="D26" s="43"/>
      <c r="E26" s="47" t="s">
        <v>15</v>
      </c>
      <c r="F26" s="44"/>
      <c r="G26" s="44"/>
      <c r="H26" s="44"/>
      <c r="I26" s="48">
        <f>I27</f>
        <v>0</v>
      </c>
      <c r="J26" s="48">
        <f>J27</f>
        <v>0</v>
      </c>
      <c r="K26" s="48"/>
      <c r="L26" s="48">
        <f>L27</f>
        <v>0</v>
      </c>
      <c r="M26" s="48">
        <f>M27</f>
        <v>0</v>
      </c>
      <c r="N26" s="133"/>
    </row>
    <row r="27" spans="1:14" ht="12.75">
      <c r="A27" s="40" t="s">
        <v>252</v>
      </c>
      <c r="B27" s="51" t="s">
        <v>14</v>
      </c>
      <c r="C27" s="43" t="s">
        <v>230</v>
      </c>
      <c r="D27" s="43"/>
      <c r="E27" s="47" t="s">
        <v>229</v>
      </c>
      <c r="F27" s="44"/>
      <c r="G27" s="44"/>
      <c r="H27" s="44"/>
      <c r="I27" s="44">
        <f>I28</f>
        <v>0</v>
      </c>
      <c r="J27" s="44">
        <f>J28</f>
        <v>0</v>
      </c>
      <c r="K27" s="48"/>
      <c r="L27" s="44">
        <f>L28</f>
        <v>0</v>
      </c>
      <c r="M27" s="44">
        <f>M28</f>
        <v>0</v>
      </c>
      <c r="N27" s="133"/>
    </row>
    <row r="28" spans="1:14" ht="12.75">
      <c r="A28" s="40" t="s">
        <v>252</v>
      </c>
      <c r="B28" s="51" t="s">
        <v>14</v>
      </c>
      <c r="C28" s="43" t="s">
        <v>230</v>
      </c>
      <c r="D28" s="43">
        <v>200</v>
      </c>
      <c r="E28" s="45" t="s">
        <v>177</v>
      </c>
      <c r="F28" s="44"/>
      <c r="G28" s="44"/>
      <c r="H28" s="44"/>
      <c r="I28" s="44">
        <v>0</v>
      </c>
      <c r="J28" s="44">
        <v>0</v>
      </c>
      <c r="K28" s="48"/>
      <c r="L28" s="44">
        <f>I28</f>
        <v>0</v>
      </c>
      <c r="M28" s="133">
        <f>J28</f>
        <v>0</v>
      </c>
      <c r="N28" s="133"/>
    </row>
    <row r="29" spans="1:14" ht="12.75">
      <c r="A29" s="40" t="s">
        <v>252</v>
      </c>
      <c r="B29" s="42" t="s">
        <v>16</v>
      </c>
      <c r="C29" s="43"/>
      <c r="D29" s="43"/>
      <c r="E29" s="47" t="s">
        <v>262</v>
      </c>
      <c r="F29" s="44"/>
      <c r="G29" s="44"/>
      <c r="H29" s="44"/>
      <c r="I29" s="48">
        <f>I30</f>
        <v>155000</v>
      </c>
      <c r="J29" s="48">
        <f>J30</f>
        <v>0</v>
      </c>
      <c r="K29" s="48">
        <f t="shared" si="0"/>
        <v>0</v>
      </c>
      <c r="L29" s="48">
        <f>L30</f>
        <v>155000</v>
      </c>
      <c r="M29" s="48">
        <f>M30</f>
        <v>0</v>
      </c>
      <c r="N29" s="235">
        <f t="shared" si="1"/>
        <v>0</v>
      </c>
    </row>
    <row r="30" spans="1:14" ht="22.5">
      <c r="A30" s="40" t="s">
        <v>252</v>
      </c>
      <c r="B30" s="40" t="s">
        <v>16</v>
      </c>
      <c r="C30" s="43" t="s">
        <v>263</v>
      </c>
      <c r="D30" s="43"/>
      <c r="E30" s="45" t="s">
        <v>264</v>
      </c>
      <c r="F30" s="44"/>
      <c r="G30" s="44"/>
      <c r="H30" s="44"/>
      <c r="I30" s="44">
        <f>I31</f>
        <v>155000</v>
      </c>
      <c r="J30" s="44">
        <f>J31</f>
        <v>0</v>
      </c>
      <c r="K30" s="44">
        <f t="shared" si="0"/>
        <v>0</v>
      </c>
      <c r="L30" s="44">
        <f>L31</f>
        <v>155000</v>
      </c>
      <c r="M30" s="44">
        <f>M31</f>
        <v>0</v>
      </c>
      <c r="N30" s="133">
        <f t="shared" si="1"/>
        <v>0</v>
      </c>
    </row>
    <row r="31" spans="1:14" ht="12.75">
      <c r="A31" s="40" t="s">
        <v>252</v>
      </c>
      <c r="B31" s="40" t="s">
        <v>16</v>
      </c>
      <c r="C31" s="43" t="s">
        <v>263</v>
      </c>
      <c r="D31" s="43">
        <v>800</v>
      </c>
      <c r="E31" s="45" t="s">
        <v>127</v>
      </c>
      <c r="F31" s="44"/>
      <c r="G31" s="44"/>
      <c r="H31" s="44"/>
      <c r="I31" s="44">
        <v>155000</v>
      </c>
      <c r="J31" s="44">
        <v>0</v>
      </c>
      <c r="K31" s="44">
        <f t="shared" si="0"/>
        <v>0</v>
      </c>
      <c r="L31" s="44">
        <f>SUM(F31+I31)</f>
        <v>155000</v>
      </c>
      <c r="M31" s="133">
        <f>J31</f>
        <v>0</v>
      </c>
      <c r="N31" s="133">
        <f t="shared" si="1"/>
        <v>0</v>
      </c>
    </row>
    <row r="32" spans="1:14" ht="12.75">
      <c r="A32" s="40" t="s">
        <v>252</v>
      </c>
      <c r="B32" s="42" t="s">
        <v>18</v>
      </c>
      <c r="C32" s="124"/>
      <c r="D32" s="124"/>
      <c r="E32" s="47" t="s">
        <v>19</v>
      </c>
      <c r="F32" s="44"/>
      <c r="G32" s="44"/>
      <c r="H32" s="44"/>
      <c r="I32" s="48">
        <f>I33+I35+I37+I39+I41</f>
        <v>715543.3599999999</v>
      </c>
      <c r="J32" s="48">
        <f>J33+J35+J37+J39+J41</f>
        <v>541772.97</v>
      </c>
      <c r="K32" s="48">
        <f t="shared" si="0"/>
        <v>75.71490426520066</v>
      </c>
      <c r="L32" s="48">
        <f>L33+L35+L37+L39+L41</f>
        <v>715543.3599999999</v>
      </c>
      <c r="M32" s="235">
        <f>J32</f>
        <v>541772.97</v>
      </c>
      <c r="N32" s="235">
        <f t="shared" si="1"/>
        <v>75.71490426520066</v>
      </c>
    </row>
    <row r="33" spans="1:14" ht="22.5">
      <c r="A33" s="40" t="s">
        <v>252</v>
      </c>
      <c r="B33" s="40" t="s">
        <v>18</v>
      </c>
      <c r="C33" s="43" t="s">
        <v>265</v>
      </c>
      <c r="D33" s="43"/>
      <c r="E33" s="45" t="s">
        <v>266</v>
      </c>
      <c r="F33" s="44"/>
      <c r="G33" s="44"/>
      <c r="H33" s="44"/>
      <c r="I33" s="44">
        <f>I34</f>
        <v>282352.04</v>
      </c>
      <c r="J33" s="44">
        <f>J34</f>
        <v>204576</v>
      </c>
      <c r="K33" s="44">
        <f t="shared" si="0"/>
        <v>72.45423124975474</v>
      </c>
      <c r="L33" s="44">
        <f>L34</f>
        <v>282352.04</v>
      </c>
      <c r="M33" s="44">
        <f>M34</f>
        <v>204576</v>
      </c>
      <c r="N33" s="133">
        <f t="shared" si="1"/>
        <v>72.45423124975474</v>
      </c>
    </row>
    <row r="34" spans="1:14" ht="12.75">
      <c r="A34" s="40" t="s">
        <v>252</v>
      </c>
      <c r="B34" s="40" t="s">
        <v>18</v>
      </c>
      <c r="C34" s="43" t="s">
        <v>265</v>
      </c>
      <c r="D34" s="43">
        <v>200</v>
      </c>
      <c r="E34" s="45" t="s">
        <v>177</v>
      </c>
      <c r="F34" s="44"/>
      <c r="G34" s="44"/>
      <c r="H34" s="44"/>
      <c r="I34" s="44">
        <v>282352.04</v>
      </c>
      <c r="J34" s="44">
        <v>204576</v>
      </c>
      <c r="K34" s="44">
        <f t="shared" si="0"/>
        <v>72.45423124975474</v>
      </c>
      <c r="L34" s="44">
        <f>SUM(F34+I34)</f>
        <v>282352.04</v>
      </c>
      <c r="M34" s="133">
        <f>J34</f>
        <v>204576</v>
      </c>
      <c r="N34" s="133">
        <f t="shared" si="1"/>
        <v>72.45423124975474</v>
      </c>
    </row>
    <row r="35" spans="1:14" ht="22.5">
      <c r="A35" s="40" t="s">
        <v>252</v>
      </c>
      <c r="B35" s="40" t="s">
        <v>18</v>
      </c>
      <c r="C35" s="43" t="s">
        <v>267</v>
      </c>
      <c r="D35" s="43"/>
      <c r="E35" s="45" t="s">
        <v>197</v>
      </c>
      <c r="F35" s="44"/>
      <c r="G35" s="44"/>
      <c r="H35" s="44"/>
      <c r="I35" s="44">
        <f>I36</f>
        <v>296313.35</v>
      </c>
      <c r="J35" s="44">
        <f>J36</f>
        <v>259317.45</v>
      </c>
      <c r="K35" s="44">
        <f t="shared" si="0"/>
        <v>87.51460236266777</v>
      </c>
      <c r="L35" s="44">
        <f>SUM(F35+I35)</f>
        <v>296313.35</v>
      </c>
      <c r="M35" s="44">
        <f>SUM(G35+J35)</f>
        <v>259317.45</v>
      </c>
      <c r="N35" s="133">
        <f t="shared" si="1"/>
        <v>87.51460236266777</v>
      </c>
    </row>
    <row r="36" spans="1:14" ht="12.75">
      <c r="A36" s="40" t="s">
        <v>252</v>
      </c>
      <c r="B36" s="40" t="s">
        <v>18</v>
      </c>
      <c r="C36" s="43" t="s">
        <v>267</v>
      </c>
      <c r="D36" s="43">
        <v>200</v>
      </c>
      <c r="E36" s="45" t="s">
        <v>177</v>
      </c>
      <c r="F36" s="44"/>
      <c r="G36" s="44"/>
      <c r="H36" s="44"/>
      <c r="I36" s="44">
        <v>296313.35</v>
      </c>
      <c r="J36" s="44">
        <v>259317.45</v>
      </c>
      <c r="K36" s="44">
        <f t="shared" si="0"/>
        <v>87.51460236266777</v>
      </c>
      <c r="L36" s="44">
        <f>F36+I36</f>
        <v>296313.35</v>
      </c>
      <c r="M36" s="133">
        <f>J36</f>
        <v>259317.45</v>
      </c>
      <c r="N36" s="133">
        <f t="shared" si="1"/>
        <v>87.51460236266777</v>
      </c>
    </row>
    <row r="37" spans="1:14" ht="12.75">
      <c r="A37" s="40" t="s">
        <v>252</v>
      </c>
      <c r="B37" s="40" t="s">
        <v>18</v>
      </c>
      <c r="C37" s="43" t="s">
        <v>268</v>
      </c>
      <c r="D37" s="43"/>
      <c r="E37" s="45" t="s">
        <v>201</v>
      </c>
      <c r="F37" s="44"/>
      <c r="G37" s="44"/>
      <c r="H37" s="44"/>
      <c r="I37" s="44">
        <f>I38</f>
        <v>35091.81</v>
      </c>
      <c r="J37" s="44">
        <f>J38</f>
        <v>3000</v>
      </c>
      <c r="K37" s="44">
        <f t="shared" si="0"/>
        <v>8.549003314448585</v>
      </c>
      <c r="L37" s="44">
        <f>L38</f>
        <v>35091.81</v>
      </c>
      <c r="M37" s="44">
        <f>M38</f>
        <v>3000</v>
      </c>
      <c r="N37" s="133">
        <f t="shared" si="1"/>
        <v>8.549003314448585</v>
      </c>
    </row>
    <row r="38" spans="1:14" ht="12.75">
      <c r="A38" s="40" t="s">
        <v>252</v>
      </c>
      <c r="B38" s="40" t="s">
        <v>18</v>
      </c>
      <c r="C38" s="43" t="s">
        <v>268</v>
      </c>
      <c r="D38" s="43">
        <v>200</v>
      </c>
      <c r="E38" s="45" t="s">
        <v>177</v>
      </c>
      <c r="F38" s="44"/>
      <c r="G38" s="44"/>
      <c r="H38" s="44"/>
      <c r="I38" s="44">
        <v>35091.81</v>
      </c>
      <c r="J38" s="44">
        <v>3000</v>
      </c>
      <c r="K38" s="44">
        <f t="shared" si="0"/>
        <v>8.549003314448585</v>
      </c>
      <c r="L38" s="44">
        <f aca="true" t="shared" si="2" ref="L38:M40">I38</f>
        <v>35091.81</v>
      </c>
      <c r="M38" s="133">
        <f t="shared" si="2"/>
        <v>3000</v>
      </c>
      <c r="N38" s="133">
        <f t="shared" si="1"/>
        <v>8.549003314448585</v>
      </c>
    </row>
    <row r="39" spans="1:14" ht="12.75">
      <c r="A39" s="40" t="s">
        <v>252</v>
      </c>
      <c r="B39" s="40" t="s">
        <v>18</v>
      </c>
      <c r="C39" s="72" t="s">
        <v>347</v>
      </c>
      <c r="D39" s="43"/>
      <c r="E39" s="45" t="s">
        <v>325</v>
      </c>
      <c r="F39" s="44"/>
      <c r="G39" s="44"/>
      <c r="H39" s="44"/>
      <c r="I39" s="44">
        <f>I40</f>
        <v>67341.59</v>
      </c>
      <c r="J39" s="44">
        <f>J40</f>
        <v>40434.95</v>
      </c>
      <c r="K39" s="44">
        <f t="shared" si="0"/>
        <v>60.04454305281476</v>
      </c>
      <c r="L39" s="44">
        <f t="shared" si="2"/>
        <v>67341.59</v>
      </c>
      <c r="M39" s="44">
        <f t="shared" si="2"/>
        <v>40434.95</v>
      </c>
      <c r="N39" s="133">
        <f t="shared" si="1"/>
        <v>60.04454305281476</v>
      </c>
    </row>
    <row r="40" spans="1:14" ht="12.75">
      <c r="A40" s="40" t="s">
        <v>252</v>
      </c>
      <c r="B40" s="40" t="s">
        <v>18</v>
      </c>
      <c r="C40" s="72" t="s">
        <v>347</v>
      </c>
      <c r="D40" s="43">
        <v>200</v>
      </c>
      <c r="E40" s="45" t="s">
        <v>177</v>
      </c>
      <c r="F40" s="44"/>
      <c r="G40" s="44"/>
      <c r="H40" s="44"/>
      <c r="I40" s="44">
        <v>67341.59</v>
      </c>
      <c r="J40" s="44">
        <v>40434.95</v>
      </c>
      <c r="K40" s="44">
        <f t="shared" si="0"/>
        <v>60.04454305281476</v>
      </c>
      <c r="L40" s="44">
        <f t="shared" si="2"/>
        <v>67341.59</v>
      </c>
      <c r="M40" s="133">
        <f t="shared" si="2"/>
        <v>40434.95</v>
      </c>
      <c r="N40" s="133">
        <f t="shared" si="1"/>
        <v>60.04454305281476</v>
      </c>
    </row>
    <row r="41" spans="1:14" ht="12.75">
      <c r="A41" s="40" t="s">
        <v>252</v>
      </c>
      <c r="B41" s="40" t="s">
        <v>18</v>
      </c>
      <c r="C41" s="125" t="s">
        <v>269</v>
      </c>
      <c r="D41" s="43"/>
      <c r="E41" s="45" t="s">
        <v>235</v>
      </c>
      <c r="F41" s="44"/>
      <c r="G41" s="44"/>
      <c r="H41" s="44"/>
      <c r="I41" s="44">
        <f>I42</f>
        <v>34444.57</v>
      </c>
      <c r="J41" s="44">
        <f>J42</f>
        <v>34444.57</v>
      </c>
      <c r="K41" s="44">
        <f t="shared" si="0"/>
        <v>100</v>
      </c>
      <c r="L41" s="44">
        <f>I41</f>
        <v>34444.57</v>
      </c>
      <c r="M41" s="133">
        <f>J41</f>
        <v>34444.57</v>
      </c>
      <c r="N41" s="133">
        <f t="shared" si="1"/>
        <v>100</v>
      </c>
    </row>
    <row r="42" spans="1:14" ht="12.75">
      <c r="A42" s="40" t="s">
        <v>252</v>
      </c>
      <c r="B42" s="40" t="s">
        <v>18</v>
      </c>
      <c r="C42" s="125" t="s">
        <v>269</v>
      </c>
      <c r="D42" s="43">
        <v>800</v>
      </c>
      <c r="E42" s="45" t="s">
        <v>127</v>
      </c>
      <c r="F42" s="44"/>
      <c r="G42" s="44"/>
      <c r="H42" s="44"/>
      <c r="I42" s="44">
        <v>34444.57</v>
      </c>
      <c r="J42" s="44">
        <v>34444.57</v>
      </c>
      <c r="K42" s="44">
        <f t="shared" si="0"/>
        <v>100</v>
      </c>
      <c r="L42" s="44">
        <f>I42</f>
        <v>34444.57</v>
      </c>
      <c r="M42" s="133">
        <f>J42</f>
        <v>34444.57</v>
      </c>
      <c r="N42" s="133">
        <f t="shared" si="1"/>
        <v>100</v>
      </c>
    </row>
    <row r="43" spans="1:14" ht="12.75">
      <c r="A43" s="40" t="s">
        <v>252</v>
      </c>
      <c r="B43" s="42" t="s">
        <v>20</v>
      </c>
      <c r="C43" s="126"/>
      <c r="D43" s="126"/>
      <c r="E43" s="49" t="s">
        <v>21</v>
      </c>
      <c r="F43" s="48">
        <f>F44</f>
        <v>477274</v>
      </c>
      <c r="G43" s="48">
        <f>G44</f>
        <v>319067.12</v>
      </c>
      <c r="H43" s="48">
        <f>(G43/F43)*100</f>
        <v>66.85198020424326</v>
      </c>
      <c r="I43" s="48">
        <f aca="true" t="shared" si="3" ref="I43:M45">I44</f>
        <v>0</v>
      </c>
      <c r="J43" s="48"/>
      <c r="K43" s="48"/>
      <c r="L43" s="48">
        <f t="shared" si="3"/>
        <v>477274</v>
      </c>
      <c r="M43" s="48">
        <f t="shared" si="3"/>
        <v>319067.12</v>
      </c>
      <c r="N43" s="235">
        <f t="shared" si="1"/>
        <v>66.85198020424326</v>
      </c>
    </row>
    <row r="44" spans="1:14" ht="12.75">
      <c r="A44" s="40" t="s">
        <v>252</v>
      </c>
      <c r="B44" s="40" t="s">
        <v>22</v>
      </c>
      <c r="C44" s="126"/>
      <c r="D44" s="126"/>
      <c r="E44" s="47" t="s">
        <v>23</v>
      </c>
      <c r="F44" s="48">
        <f>F45+F47</f>
        <v>477274</v>
      </c>
      <c r="G44" s="48">
        <f>G45+G47</f>
        <v>319067.12</v>
      </c>
      <c r="H44" s="48">
        <f>(G44/F44)*100</f>
        <v>66.85198020424326</v>
      </c>
      <c r="I44" s="48">
        <f t="shared" si="3"/>
        <v>0</v>
      </c>
      <c r="J44" s="48"/>
      <c r="K44" s="48"/>
      <c r="L44" s="48">
        <f>L45+L47</f>
        <v>477274</v>
      </c>
      <c r="M44" s="48">
        <f>M45+M47</f>
        <v>319067.12</v>
      </c>
      <c r="N44" s="235">
        <f t="shared" si="1"/>
        <v>66.85198020424326</v>
      </c>
    </row>
    <row r="45" spans="1:14" ht="22.5">
      <c r="A45" s="40" t="s">
        <v>252</v>
      </c>
      <c r="B45" s="40" t="s">
        <v>22</v>
      </c>
      <c r="C45" s="43" t="s">
        <v>270</v>
      </c>
      <c r="D45" s="43"/>
      <c r="E45" s="45" t="s">
        <v>233</v>
      </c>
      <c r="F45" s="44">
        <f>F46</f>
        <v>391694</v>
      </c>
      <c r="G45" s="44">
        <f>G46</f>
        <v>233487.12</v>
      </c>
      <c r="H45" s="44">
        <f>(G45/F45)*100</f>
        <v>59.60957277875076</v>
      </c>
      <c r="I45" s="44">
        <f t="shared" si="3"/>
        <v>0</v>
      </c>
      <c r="J45" s="44"/>
      <c r="K45" s="48"/>
      <c r="L45" s="44">
        <f t="shared" si="3"/>
        <v>391694</v>
      </c>
      <c r="M45" s="44">
        <f t="shared" si="3"/>
        <v>233487.12</v>
      </c>
      <c r="N45" s="133">
        <f t="shared" si="1"/>
        <v>59.60957277875076</v>
      </c>
    </row>
    <row r="46" spans="1:14" ht="33.75">
      <c r="A46" s="40" t="s">
        <v>252</v>
      </c>
      <c r="B46" s="40" t="s">
        <v>22</v>
      </c>
      <c r="C46" s="43" t="s">
        <v>270</v>
      </c>
      <c r="D46" s="43">
        <v>100</v>
      </c>
      <c r="E46" s="45" t="s">
        <v>257</v>
      </c>
      <c r="F46" s="44">
        <v>391694</v>
      </c>
      <c r="G46" s="44">
        <v>233487.12</v>
      </c>
      <c r="H46" s="44">
        <f>(G46/F46)*100</f>
        <v>59.60957277875076</v>
      </c>
      <c r="I46" s="44">
        <v>0</v>
      </c>
      <c r="J46" s="44"/>
      <c r="K46" s="48"/>
      <c r="L46" s="44">
        <f>SUM(F46+I46)</f>
        <v>391694</v>
      </c>
      <c r="M46" s="133">
        <f>G46</f>
        <v>233487.12</v>
      </c>
      <c r="N46" s="133">
        <f t="shared" si="1"/>
        <v>59.60957277875076</v>
      </c>
    </row>
    <row r="47" spans="1:14" ht="12.75">
      <c r="A47" s="40" t="s">
        <v>252</v>
      </c>
      <c r="B47" s="51" t="s">
        <v>22</v>
      </c>
      <c r="C47" s="50" t="s">
        <v>270</v>
      </c>
      <c r="D47" s="50">
        <v>200</v>
      </c>
      <c r="E47" s="45" t="s">
        <v>177</v>
      </c>
      <c r="F47" s="44">
        <v>85580</v>
      </c>
      <c r="G47" s="44">
        <v>85580</v>
      </c>
      <c r="H47" s="48">
        <f>(G47/F47)*100</f>
        <v>100</v>
      </c>
      <c r="I47" s="44">
        <v>0</v>
      </c>
      <c r="J47" s="44"/>
      <c r="K47" s="48"/>
      <c r="L47" s="44">
        <f>F47</f>
        <v>85580</v>
      </c>
      <c r="M47" s="133">
        <f>G47</f>
        <v>85580</v>
      </c>
      <c r="N47" s="133">
        <f t="shared" si="1"/>
        <v>100</v>
      </c>
    </row>
    <row r="48" spans="1:14" ht="12.75">
      <c r="A48" s="40" t="s">
        <v>252</v>
      </c>
      <c r="B48" s="46" t="s">
        <v>271</v>
      </c>
      <c r="C48" s="127"/>
      <c r="D48" s="127"/>
      <c r="E48" s="49" t="s">
        <v>272</v>
      </c>
      <c r="F48" s="48"/>
      <c r="G48" s="48"/>
      <c r="H48" s="48"/>
      <c r="I48" s="48">
        <f>I49+I52</f>
        <v>159000</v>
      </c>
      <c r="J48" s="48">
        <f>J49+J52</f>
        <v>38190</v>
      </c>
      <c r="K48" s="48">
        <f t="shared" si="0"/>
        <v>24.018867924528305</v>
      </c>
      <c r="L48" s="48">
        <f>I48</f>
        <v>159000</v>
      </c>
      <c r="M48" s="48">
        <f>J48</f>
        <v>38190</v>
      </c>
      <c r="N48" s="235">
        <f t="shared" si="1"/>
        <v>24.018867924528305</v>
      </c>
    </row>
    <row r="49" spans="1:14" ht="25.5">
      <c r="A49" s="40" t="s">
        <v>252</v>
      </c>
      <c r="B49" s="46" t="s">
        <v>26</v>
      </c>
      <c r="C49" s="127"/>
      <c r="D49" s="127"/>
      <c r="E49" s="47" t="s">
        <v>273</v>
      </c>
      <c r="F49" s="48"/>
      <c r="G49" s="48"/>
      <c r="H49" s="48"/>
      <c r="I49" s="48">
        <f>I50</f>
        <v>100000</v>
      </c>
      <c r="J49" s="48">
        <f>J50</f>
        <v>1400</v>
      </c>
      <c r="K49" s="48">
        <f t="shared" si="0"/>
        <v>1.4000000000000001</v>
      </c>
      <c r="L49" s="48">
        <f>I49</f>
        <v>100000</v>
      </c>
      <c r="M49" s="48">
        <f>J49</f>
        <v>1400</v>
      </c>
      <c r="N49" s="235">
        <f t="shared" si="1"/>
        <v>1.4000000000000001</v>
      </c>
    </row>
    <row r="50" spans="1:14" ht="38.25">
      <c r="A50" s="40" t="s">
        <v>252</v>
      </c>
      <c r="B50" s="51" t="s">
        <v>26</v>
      </c>
      <c r="C50" s="52" t="s">
        <v>274</v>
      </c>
      <c r="D50" s="52"/>
      <c r="E50" s="47" t="s">
        <v>275</v>
      </c>
      <c r="F50" s="44"/>
      <c r="G50" s="44"/>
      <c r="H50" s="48"/>
      <c r="I50" s="44">
        <f>I51</f>
        <v>100000</v>
      </c>
      <c r="J50" s="44">
        <f>J51</f>
        <v>1400</v>
      </c>
      <c r="K50" s="44">
        <f t="shared" si="0"/>
        <v>1.4000000000000001</v>
      </c>
      <c r="L50" s="44">
        <f>L51</f>
        <v>100000</v>
      </c>
      <c r="M50" s="44">
        <f>M51</f>
        <v>1400</v>
      </c>
      <c r="N50" s="133">
        <f t="shared" si="1"/>
        <v>1.4000000000000001</v>
      </c>
    </row>
    <row r="51" spans="1:14" ht="12.75">
      <c r="A51" s="40" t="s">
        <v>252</v>
      </c>
      <c r="B51" s="51" t="s">
        <v>26</v>
      </c>
      <c r="C51" s="52" t="s">
        <v>274</v>
      </c>
      <c r="D51" s="43">
        <v>200</v>
      </c>
      <c r="E51" s="45" t="s">
        <v>177</v>
      </c>
      <c r="F51" s="44"/>
      <c r="G51" s="44"/>
      <c r="H51" s="48"/>
      <c r="I51" s="44">
        <v>100000</v>
      </c>
      <c r="J51" s="44">
        <v>1400</v>
      </c>
      <c r="K51" s="44">
        <f t="shared" si="0"/>
        <v>1.4000000000000001</v>
      </c>
      <c r="L51" s="44">
        <f aca="true" t="shared" si="4" ref="L51:M54">I51</f>
        <v>100000</v>
      </c>
      <c r="M51" s="133">
        <f t="shared" si="4"/>
        <v>1400</v>
      </c>
      <c r="N51" s="133">
        <f t="shared" si="1"/>
        <v>1.4000000000000001</v>
      </c>
    </row>
    <row r="52" spans="1:14" ht="12.75">
      <c r="A52" s="40" t="s">
        <v>252</v>
      </c>
      <c r="B52" s="42" t="s">
        <v>30</v>
      </c>
      <c r="C52" s="52" t="s">
        <v>276</v>
      </c>
      <c r="D52" s="50"/>
      <c r="E52" s="45" t="s">
        <v>227</v>
      </c>
      <c r="F52" s="44"/>
      <c r="G52" s="44"/>
      <c r="H52" s="48"/>
      <c r="I52" s="48">
        <f>I53+I54</f>
        <v>59000</v>
      </c>
      <c r="J52" s="48">
        <f>J53+J54</f>
        <v>36790</v>
      </c>
      <c r="K52" s="48">
        <f t="shared" si="0"/>
        <v>62.35593220338983</v>
      </c>
      <c r="L52" s="48">
        <f t="shared" si="4"/>
        <v>59000</v>
      </c>
      <c r="M52" s="48">
        <f t="shared" si="4"/>
        <v>36790</v>
      </c>
      <c r="N52" s="235">
        <f t="shared" si="1"/>
        <v>62.35593220338983</v>
      </c>
    </row>
    <row r="53" spans="1:14" ht="33.75">
      <c r="A53" s="40" t="s">
        <v>252</v>
      </c>
      <c r="B53" s="40" t="s">
        <v>30</v>
      </c>
      <c r="C53" s="52" t="s">
        <v>276</v>
      </c>
      <c r="D53" s="43">
        <v>100</v>
      </c>
      <c r="E53" s="45" t="s">
        <v>257</v>
      </c>
      <c r="F53" s="44"/>
      <c r="G53" s="44"/>
      <c r="H53" s="48"/>
      <c r="I53" s="44">
        <v>50000</v>
      </c>
      <c r="J53" s="44">
        <v>30490</v>
      </c>
      <c r="K53" s="44">
        <f t="shared" si="0"/>
        <v>60.980000000000004</v>
      </c>
      <c r="L53" s="44">
        <f t="shared" si="4"/>
        <v>50000</v>
      </c>
      <c r="M53" s="133">
        <f t="shared" si="4"/>
        <v>30490</v>
      </c>
      <c r="N53" s="133">
        <f t="shared" si="1"/>
        <v>60.980000000000004</v>
      </c>
    </row>
    <row r="54" spans="1:14" ht="12.75">
      <c r="A54" s="40" t="s">
        <v>252</v>
      </c>
      <c r="B54" s="40" t="s">
        <v>30</v>
      </c>
      <c r="C54" s="52" t="s">
        <v>276</v>
      </c>
      <c r="D54" s="43">
        <v>200</v>
      </c>
      <c r="E54" s="45" t="s">
        <v>177</v>
      </c>
      <c r="F54" s="44"/>
      <c r="G54" s="44"/>
      <c r="H54" s="48"/>
      <c r="I54" s="44">
        <v>9000</v>
      </c>
      <c r="J54" s="44">
        <v>6300</v>
      </c>
      <c r="K54" s="44">
        <f t="shared" si="0"/>
        <v>70</v>
      </c>
      <c r="L54" s="44">
        <f t="shared" si="4"/>
        <v>9000</v>
      </c>
      <c r="M54" s="133">
        <f t="shared" si="4"/>
        <v>6300</v>
      </c>
      <c r="N54" s="133">
        <f t="shared" si="1"/>
        <v>70</v>
      </c>
    </row>
    <row r="55" spans="1:14" ht="12.75">
      <c r="A55" s="40" t="s">
        <v>252</v>
      </c>
      <c r="B55" s="46" t="s">
        <v>32</v>
      </c>
      <c r="C55" s="127"/>
      <c r="D55" s="127"/>
      <c r="E55" s="49" t="s">
        <v>33</v>
      </c>
      <c r="F55" s="48">
        <f>F61</f>
        <v>7392240.8</v>
      </c>
      <c r="G55" s="48">
        <f>G61</f>
        <v>1218626.55</v>
      </c>
      <c r="H55" s="48">
        <f>(G55/F55)*100</f>
        <v>16.485211764205516</v>
      </c>
      <c r="I55" s="48">
        <f>I56+I61</f>
        <v>13067007.67</v>
      </c>
      <c r="J55" s="48">
        <f>J56+J61</f>
        <v>5613823.63</v>
      </c>
      <c r="K55" s="48">
        <f t="shared" si="0"/>
        <v>42.9618147610684</v>
      </c>
      <c r="L55" s="48">
        <f>L56+L61</f>
        <v>20459248.47</v>
      </c>
      <c r="M55" s="48">
        <f>M56+M61</f>
        <v>6832450.18</v>
      </c>
      <c r="N55" s="235">
        <f t="shared" si="1"/>
        <v>33.39541132226154</v>
      </c>
    </row>
    <row r="56" spans="1:14" ht="12.75">
      <c r="A56" s="40" t="s">
        <v>252</v>
      </c>
      <c r="B56" s="46" t="s">
        <v>34</v>
      </c>
      <c r="C56" s="127"/>
      <c r="D56" s="127"/>
      <c r="E56" s="49" t="s">
        <v>35</v>
      </c>
      <c r="F56" s="48"/>
      <c r="G56" s="48"/>
      <c r="H56" s="48"/>
      <c r="I56" s="48">
        <f>I57+I59</f>
        <v>229416</v>
      </c>
      <c r="J56" s="48">
        <f>J57+J59</f>
        <v>228856</v>
      </c>
      <c r="K56" s="48">
        <f t="shared" si="0"/>
        <v>99.7559019423231</v>
      </c>
      <c r="L56" s="48">
        <f aca="true" t="shared" si="5" ref="L56:M58">I56</f>
        <v>229416</v>
      </c>
      <c r="M56" s="48">
        <f t="shared" si="5"/>
        <v>228856</v>
      </c>
      <c r="N56" s="235">
        <f t="shared" si="1"/>
        <v>99.7559019423231</v>
      </c>
    </row>
    <row r="57" spans="1:14" ht="12.75">
      <c r="A57" s="40" t="s">
        <v>252</v>
      </c>
      <c r="B57" s="51" t="s">
        <v>34</v>
      </c>
      <c r="C57" s="52" t="s">
        <v>353</v>
      </c>
      <c r="D57" s="52"/>
      <c r="E57" s="47" t="s">
        <v>170</v>
      </c>
      <c r="F57" s="44"/>
      <c r="G57" s="44"/>
      <c r="H57" s="48"/>
      <c r="I57" s="44">
        <f>I58</f>
        <v>229416</v>
      </c>
      <c r="J57" s="44">
        <f>J58</f>
        <v>228856</v>
      </c>
      <c r="K57" s="48">
        <f t="shared" si="0"/>
        <v>99.7559019423231</v>
      </c>
      <c r="L57" s="44">
        <f t="shared" si="5"/>
        <v>229416</v>
      </c>
      <c r="M57" s="44">
        <f t="shared" si="5"/>
        <v>228856</v>
      </c>
      <c r="N57" s="133">
        <f t="shared" si="1"/>
        <v>99.7559019423231</v>
      </c>
    </row>
    <row r="58" spans="1:14" ht="12.75">
      <c r="A58" s="40" t="s">
        <v>252</v>
      </c>
      <c r="B58" s="51" t="s">
        <v>34</v>
      </c>
      <c r="C58" s="52" t="s">
        <v>353</v>
      </c>
      <c r="D58" s="43">
        <v>200</v>
      </c>
      <c r="E58" s="45" t="s">
        <v>177</v>
      </c>
      <c r="F58" s="44"/>
      <c r="G58" s="44"/>
      <c r="H58" s="48"/>
      <c r="I58" s="44">
        <v>229416</v>
      </c>
      <c r="J58" s="44">
        <v>228856</v>
      </c>
      <c r="K58" s="48">
        <f t="shared" si="0"/>
        <v>99.7559019423231</v>
      </c>
      <c r="L58" s="44">
        <f t="shared" si="5"/>
        <v>229416</v>
      </c>
      <c r="M58" s="133">
        <f t="shared" si="5"/>
        <v>228856</v>
      </c>
      <c r="N58" s="133">
        <f t="shared" si="1"/>
        <v>99.7559019423231</v>
      </c>
    </row>
    <row r="59" spans="1:14" ht="12.75">
      <c r="A59" s="40" t="s">
        <v>252</v>
      </c>
      <c r="B59" s="51" t="s">
        <v>34</v>
      </c>
      <c r="C59" s="52" t="s">
        <v>351</v>
      </c>
      <c r="D59" s="50"/>
      <c r="E59" s="45" t="s">
        <v>352</v>
      </c>
      <c r="F59" s="44"/>
      <c r="G59" s="44"/>
      <c r="H59" s="48"/>
      <c r="I59" s="44">
        <f>I60</f>
        <v>0</v>
      </c>
      <c r="J59" s="44"/>
      <c r="K59" s="48"/>
      <c r="L59" s="44">
        <f>I59</f>
        <v>0</v>
      </c>
      <c r="M59" s="132"/>
      <c r="N59" s="133"/>
    </row>
    <row r="60" spans="1:14" ht="12.75">
      <c r="A60" s="40" t="s">
        <v>252</v>
      </c>
      <c r="B60" s="51" t="s">
        <v>34</v>
      </c>
      <c r="C60" s="52" t="s">
        <v>351</v>
      </c>
      <c r="D60" s="43">
        <v>800</v>
      </c>
      <c r="E60" s="45" t="s">
        <v>127</v>
      </c>
      <c r="F60" s="44"/>
      <c r="G60" s="44"/>
      <c r="H60" s="48"/>
      <c r="I60" s="44">
        <v>0</v>
      </c>
      <c r="J60" s="44"/>
      <c r="K60" s="48"/>
      <c r="L60" s="44">
        <f>I60</f>
        <v>0</v>
      </c>
      <c r="M60" s="132"/>
      <c r="N60" s="133"/>
    </row>
    <row r="61" spans="1:14" ht="12.75">
      <c r="A61" s="40" t="s">
        <v>252</v>
      </c>
      <c r="B61" s="46" t="s">
        <v>36</v>
      </c>
      <c r="C61" s="52"/>
      <c r="D61" s="52"/>
      <c r="E61" s="53" t="s">
        <v>37</v>
      </c>
      <c r="F61" s="48">
        <f>F62+F65+F69+F67+F73+F75</f>
        <v>7392240.8</v>
      </c>
      <c r="G61" s="48">
        <f>G62+G65+G69+G67+G73+G75</f>
        <v>1218626.55</v>
      </c>
      <c r="H61" s="48">
        <f>(G61/F61)*100</f>
        <v>16.485211764205516</v>
      </c>
      <c r="I61" s="48">
        <f>I62+I69+I66+I71+I75</f>
        <v>12837591.67</v>
      </c>
      <c r="J61" s="48">
        <f>J62+J69+J66+J71+J75</f>
        <v>5384967.63</v>
      </c>
      <c r="K61" s="48">
        <f t="shared" si="0"/>
        <v>41.946867982910376</v>
      </c>
      <c r="L61" s="48">
        <f>F61+I61</f>
        <v>20229832.47</v>
      </c>
      <c r="M61" s="48">
        <f>G61+J61</f>
        <v>6603594.18</v>
      </c>
      <c r="N61" s="235">
        <f t="shared" si="1"/>
        <v>32.64285154013438</v>
      </c>
    </row>
    <row r="62" spans="1:14" ht="22.5">
      <c r="A62" s="40" t="s">
        <v>252</v>
      </c>
      <c r="B62" s="51" t="s">
        <v>36</v>
      </c>
      <c r="C62" s="43" t="s">
        <v>277</v>
      </c>
      <c r="D62" s="43"/>
      <c r="E62" s="45" t="s">
        <v>209</v>
      </c>
      <c r="F62" s="44"/>
      <c r="G62" s="44"/>
      <c r="H62" s="48"/>
      <c r="I62" s="44">
        <f>I63+I64</f>
        <v>12522092.23</v>
      </c>
      <c r="J62" s="44">
        <f>J63+J64</f>
        <v>5384967.63</v>
      </c>
      <c r="K62" s="44">
        <f t="shared" si="0"/>
        <v>43.00373716381739</v>
      </c>
      <c r="L62" s="44">
        <f>L63+L64</f>
        <v>12522092.23</v>
      </c>
      <c r="M62" s="44">
        <f>M63+M64</f>
        <v>5240864.1</v>
      </c>
      <c r="N62" s="133">
        <f t="shared" si="1"/>
        <v>41.852942812896046</v>
      </c>
    </row>
    <row r="63" spans="1:14" ht="12.75">
      <c r="A63" s="40" t="s">
        <v>252</v>
      </c>
      <c r="B63" s="51" t="s">
        <v>36</v>
      </c>
      <c r="C63" s="43" t="s">
        <v>277</v>
      </c>
      <c r="D63" s="43">
        <v>200</v>
      </c>
      <c r="E63" s="45" t="s">
        <v>177</v>
      </c>
      <c r="F63" s="44"/>
      <c r="G63" s="44"/>
      <c r="H63" s="44"/>
      <c r="I63" s="44">
        <v>12372092.23</v>
      </c>
      <c r="J63" s="44">
        <v>5240864.1</v>
      </c>
      <c r="K63" s="44">
        <f t="shared" si="0"/>
        <v>42.36037044156435</v>
      </c>
      <c r="L63" s="44">
        <f>SUM(F63+I63)</f>
        <v>12372092.23</v>
      </c>
      <c r="M63" s="133">
        <f>J63</f>
        <v>5240864.1</v>
      </c>
      <c r="N63" s="133">
        <f t="shared" si="1"/>
        <v>42.36037044156435</v>
      </c>
    </row>
    <row r="64" spans="1:14" ht="12.75">
      <c r="A64" s="40" t="s">
        <v>252</v>
      </c>
      <c r="B64" s="51" t="s">
        <v>36</v>
      </c>
      <c r="C64" s="43" t="s">
        <v>277</v>
      </c>
      <c r="D64" s="43">
        <v>800</v>
      </c>
      <c r="E64" s="45" t="s">
        <v>127</v>
      </c>
      <c r="F64" s="44"/>
      <c r="G64" s="44"/>
      <c r="H64" s="44"/>
      <c r="I64" s="44">
        <v>150000</v>
      </c>
      <c r="J64" s="44">
        <v>144103.53</v>
      </c>
      <c r="K64" s="48"/>
      <c r="L64" s="44">
        <f>I64</f>
        <v>150000</v>
      </c>
      <c r="M64" s="132"/>
      <c r="N64" s="133"/>
    </row>
    <row r="65" spans="1:14" ht="12.75">
      <c r="A65" s="40" t="s">
        <v>252</v>
      </c>
      <c r="B65" s="51" t="s">
        <v>36</v>
      </c>
      <c r="C65" s="43" t="s">
        <v>278</v>
      </c>
      <c r="D65" s="43"/>
      <c r="E65" s="45" t="s">
        <v>211</v>
      </c>
      <c r="F65" s="44">
        <f>F66</f>
        <v>1397752.8</v>
      </c>
      <c r="G65" s="44">
        <f>G66</f>
        <v>1218626.55</v>
      </c>
      <c r="H65" s="44">
        <f aca="true" t="shared" si="6" ref="H65:H70">(G65/F65)*100</f>
        <v>87.18469746581799</v>
      </c>
      <c r="I65" s="44">
        <f>I66</f>
        <v>0</v>
      </c>
      <c r="J65" s="44"/>
      <c r="K65" s="48"/>
      <c r="L65" s="44">
        <f>L66</f>
        <v>1397752.8</v>
      </c>
      <c r="M65" s="44">
        <f>M66</f>
        <v>1218626.55</v>
      </c>
      <c r="N65" s="133">
        <f t="shared" si="1"/>
        <v>87.18469746581799</v>
      </c>
    </row>
    <row r="66" spans="1:14" ht="12.75">
      <c r="A66" s="40" t="s">
        <v>252</v>
      </c>
      <c r="B66" s="51" t="s">
        <v>36</v>
      </c>
      <c r="C66" s="43" t="s">
        <v>278</v>
      </c>
      <c r="D66" s="43">
        <v>200</v>
      </c>
      <c r="E66" s="45" t="s">
        <v>177</v>
      </c>
      <c r="F66" s="44">
        <v>1397752.8</v>
      </c>
      <c r="G66" s="44">
        <v>1218626.55</v>
      </c>
      <c r="H66" s="44">
        <f t="shared" si="6"/>
        <v>87.18469746581799</v>
      </c>
      <c r="I66" s="44">
        <v>0</v>
      </c>
      <c r="J66" s="44"/>
      <c r="K66" s="48"/>
      <c r="L66" s="44">
        <f>F66+I66</f>
        <v>1397752.8</v>
      </c>
      <c r="M66" s="133">
        <f>G66</f>
        <v>1218626.55</v>
      </c>
      <c r="N66" s="133">
        <f t="shared" si="1"/>
        <v>87.18469746581799</v>
      </c>
    </row>
    <row r="67" spans="1:14" ht="12.75">
      <c r="A67" s="40" t="s">
        <v>252</v>
      </c>
      <c r="B67" s="51" t="s">
        <v>36</v>
      </c>
      <c r="C67" s="43" t="s">
        <v>214</v>
      </c>
      <c r="D67" s="43"/>
      <c r="E67" s="45" t="s">
        <v>213</v>
      </c>
      <c r="F67" s="44">
        <f>F68</f>
        <v>5994488</v>
      </c>
      <c r="G67" s="44">
        <f>G68</f>
        <v>0</v>
      </c>
      <c r="H67" s="44">
        <f t="shared" si="6"/>
        <v>0</v>
      </c>
      <c r="I67" s="44"/>
      <c r="J67" s="44"/>
      <c r="K67" s="48"/>
      <c r="L67" s="44">
        <f>F67</f>
        <v>5994488</v>
      </c>
      <c r="M67" s="44">
        <f>G67</f>
        <v>0</v>
      </c>
      <c r="N67" s="133">
        <f t="shared" si="1"/>
        <v>0</v>
      </c>
    </row>
    <row r="68" spans="1:14" ht="12.75">
      <c r="A68" s="40" t="s">
        <v>252</v>
      </c>
      <c r="B68" s="51" t="s">
        <v>36</v>
      </c>
      <c r="C68" s="43" t="s">
        <v>214</v>
      </c>
      <c r="D68" s="43">
        <v>200</v>
      </c>
      <c r="E68" s="45" t="s">
        <v>177</v>
      </c>
      <c r="F68" s="44">
        <v>5994488</v>
      </c>
      <c r="G68" s="44">
        <v>0</v>
      </c>
      <c r="H68" s="44">
        <f t="shared" si="6"/>
        <v>0</v>
      </c>
      <c r="I68" s="44"/>
      <c r="J68" s="44"/>
      <c r="K68" s="48"/>
      <c r="L68" s="44">
        <f>F68</f>
        <v>5994488</v>
      </c>
      <c r="M68" s="133">
        <f>G68</f>
        <v>0</v>
      </c>
      <c r="N68" s="133">
        <f t="shared" si="1"/>
        <v>0</v>
      </c>
    </row>
    <row r="69" spans="1:14" ht="22.5" hidden="1">
      <c r="A69" s="40" t="s">
        <v>252</v>
      </c>
      <c r="B69" s="51" t="s">
        <v>36</v>
      </c>
      <c r="C69" s="43" t="s">
        <v>340</v>
      </c>
      <c r="D69" s="43"/>
      <c r="E69" s="45" t="s">
        <v>341</v>
      </c>
      <c r="F69" s="44"/>
      <c r="G69" s="44"/>
      <c r="H69" s="44" t="e">
        <f t="shared" si="6"/>
        <v>#DIV/0!</v>
      </c>
      <c r="I69" s="44">
        <f>I70</f>
        <v>0</v>
      </c>
      <c r="J69" s="44"/>
      <c r="K69" s="48" t="e">
        <f t="shared" si="0"/>
        <v>#DIV/0!</v>
      </c>
      <c r="L69" s="44">
        <f>L70</f>
        <v>0</v>
      </c>
      <c r="M69" s="132"/>
      <c r="N69" s="133" t="e">
        <f t="shared" si="1"/>
        <v>#DIV/0!</v>
      </c>
    </row>
    <row r="70" spans="1:14" ht="12.75" hidden="1">
      <c r="A70" s="40" t="s">
        <v>252</v>
      </c>
      <c r="B70" s="51" t="s">
        <v>36</v>
      </c>
      <c r="C70" s="43" t="s">
        <v>340</v>
      </c>
      <c r="D70" s="43">
        <v>200</v>
      </c>
      <c r="E70" s="45" t="s">
        <v>177</v>
      </c>
      <c r="F70" s="44"/>
      <c r="G70" s="44"/>
      <c r="H70" s="44" t="e">
        <f t="shared" si="6"/>
        <v>#DIV/0!</v>
      </c>
      <c r="I70" s="44">
        <v>0</v>
      </c>
      <c r="J70" s="44"/>
      <c r="K70" s="48" t="e">
        <f t="shared" si="0"/>
        <v>#DIV/0!</v>
      </c>
      <c r="L70" s="44">
        <f>I70</f>
        <v>0</v>
      </c>
      <c r="M70" s="132"/>
      <c r="N70" s="133" t="e">
        <f t="shared" si="1"/>
        <v>#DIV/0!</v>
      </c>
    </row>
    <row r="71" spans="1:14" ht="12.75">
      <c r="A71" s="40" t="s">
        <v>252</v>
      </c>
      <c r="B71" s="51" t="s">
        <v>36</v>
      </c>
      <c r="C71" s="43" t="s">
        <v>343</v>
      </c>
      <c r="D71" s="43"/>
      <c r="E71" s="45" t="s">
        <v>344</v>
      </c>
      <c r="F71" s="44"/>
      <c r="G71" s="44"/>
      <c r="H71" s="44"/>
      <c r="I71" s="44">
        <f>I72</f>
        <v>315499.44</v>
      </c>
      <c r="J71" s="44">
        <f>J72</f>
        <v>0</v>
      </c>
      <c r="K71" s="44">
        <f t="shared" si="0"/>
        <v>0</v>
      </c>
      <c r="L71" s="44">
        <f>I71</f>
        <v>315499.44</v>
      </c>
      <c r="M71" s="44">
        <f>J71</f>
        <v>0</v>
      </c>
      <c r="N71" s="133">
        <f t="shared" si="1"/>
        <v>0</v>
      </c>
    </row>
    <row r="72" spans="1:14" ht="12.75">
      <c r="A72" s="40" t="s">
        <v>252</v>
      </c>
      <c r="B72" s="51" t="s">
        <v>36</v>
      </c>
      <c r="C72" s="43" t="s">
        <v>343</v>
      </c>
      <c r="D72" s="43">
        <v>200</v>
      </c>
      <c r="E72" s="45" t="s">
        <v>177</v>
      </c>
      <c r="F72" s="44"/>
      <c r="G72" s="44"/>
      <c r="H72" s="48"/>
      <c r="I72" s="44">
        <v>315499.44</v>
      </c>
      <c r="J72" s="44">
        <v>0</v>
      </c>
      <c r="K72" s="44">
        <f t="shared" si="0"/>
        <v>0</v>
      </c>
      <c r="L72" s="44">
        <f>I72</f>
        <v>315499.44</v>
      </c>
      <c r="M72" s="133">
        <f>J72</f>
        <v>0</v>
      </c>
      <c r="N72" s="133">
        <f t="shared" si="1"/>
        <v>0</v>
      </c>
    </row>
    <row r="73" spans="1:14" ht="12.75" hidden="1">
      <c r="A73" s="40" t="s">
        <v>252</v>
      </c>
      <c r="B73" s="51" t="s">
        <v>36</v>
      </c>
      <c r="C73" s="43" t="s">
        <v>338</v>
      </c>
      <c r="D73" s="43"/>
      <c r="E73" s="45" t="s">
        <v>339</v>
      </c>
      <c r="F73" s="44">
        <f>F74</f>
        <v>0</v>
      </c>
      <c r="G73" s="44"/>
      <c r="H73" s="48" t="e">
        <f>(G73/F73)*100</f>
        <v>#DIV/0!</v>
      </c>
      <c r="I73" s="44"/>
      <c r="J73" s="44"/>
      <c r="K73" s="48" t="e">
        <f t="shared" si="0"/>
        <v>#DIV/0!</v>
      </c>
      <c r="L73" s="44">
        <f>L74</f>
        <v>0</v>
      </c>
      <c r="M73" s="132"/>
      <c r="N73" s="133" t="e">
        <f t="shared" si="1"/>
        <v>#DIV/0!</v>
      </c>
    </row>
    <row r="74" spans="1:14" ht="12.75" hidden="1">
      <c r="A74" s="40" t="s">
        <v>252</v>
      </c>
      <c r="B74" s="51" t="s">
        <v>36</v>
      </c>
      <c r="C74" s="43"/>
      <c r="D74" s="43">
        <v>200</v>
      </c>
      <c r="E74" s="45" t="s">
        <v>177</v>
      </c>
      <c r="F74" s="44">
        <v>0</v>
      </c>
      <c r="G74" s="44"/>
      <c r="H74" s="48" t="e">
        <f>(G74/F74)*100</f>
        <v>#DIV/0!</v>
      </c>
      <c r="I74" s="44"/>
      <c r="J74" s="44"/>
      <c r="K74" s="48" t="e">
        <f t="shared" si="0"/>
        <v>#DIV/0!</v>
      </c>
      <c r="L74" s="44">
        <f>F74</f>
        <v>0</v>
      </c>
      <c r="M74" s="132"/>
      <c r="N74" s="133" t="e">
        <f t="shared" si="1"/>
        <v>#DIV/0!</v>
      </c>
    </row>
    <row r="75" spans="1:14" s="135" customFormat="1" ht="12.75" hidden="1">
      <c r="A75" s="73" t="s">
        <v>252</v>
      </c>
      <c r="B75" s="74" t="s">
        <v>36</v>
      </c>
      <c r="C75" s="75" t="s">
        <v>244</v>
      </c>
      <c r="D75" s="75"/>
      <c r="E75" s="76" t="s">
        <v>312</v>
      </c>
      <c r="F75" s="77">
        <f>F76</f>
        <v>0</v>
      </c>
      <c r="G75" s="77"/>
      <c r="H75" s="48" t="e">
        <f>(G75/F75)*100</f>
        <v>#DIV/0!</v>
      </c>
      <c r="I75" s="77">
        <f>I76</f>
        <v>0</v>
      </c>
      <c r="J75" s="77"/>
      <c r="K75" s="48" t="e">
        <f t="shared" si="0"/>
        <v>#DIV/0!</v>
      </c>
      <c r="L75" s="77">
        <f aca="true" t="shared" si="7" ref="L75:M80">F75+I75</f>
        <v>0</v>
      </c>
      <c r="M75" s="134"/>
      <c r="N75" s="133" t="e">
        <f t="shared" si="1"/>
        <v>#DIV/0!</v>
      </c>
    </row>
    <row r="76" spans="1:14" s="135" customFormat="1" ht="12.75" hidden="1">
      <c r="A76" s="73" t="s">
        <v>252</v>
      </c>
      <c r="B76" s="74" t="s">
        <v>36</v>
      </c>
      <c r="C76" s="75" t="s">
        <v>244</v>
      </c>
      <c r="D76" s="78">
        <v>200</v>
      </c>
      <c r="E76" s="76" t="s">
        <v>177</v>
      </c>
      <c r="F76" s="77">
        <v>0</v>
      </c>
      <c r="G76" s="77"/>
      <c r="H76" s="48" t="e">
        <f>(G76/F76)*100</f>
        <v>#DIV/0!</v>
      </c>
      <c r="I76" s="77">
        <v>0</v>
      </c>
      <c r="J76" s="77"/>
      <c r="K76" s="48" t="e">
        <f t="shared" si="0"/>
        <v>#DIV/0!</v>
      </c>
      <c r="L76" s="77">
        <f t="shared" si="7"/>
        <v>0</v>
      </c>
      <c r="M76" s="134"/>
      <c r="N76" s="133" t="e">
        <f t="shared" si="1"/>
        <v>#DIV/0!</v>
      </c>
    </row>
    <row r="77" spans="1:14" ht="12.75">
      <c r="A77" s="40" t="s">
        <v>252</v>
      </c>
      <c r="B77" s="46" t="s">
        <v>38</v>
      </c>
      <c r="C77" s="127"/>
      <c r="D77" s="127"/>
      <c r="E77" s="49" t="s">
        <v>39</v>
      </c>
      <c r="F77" s="48">
        <f>F78+F94+F101+F129</f>
        <v>7289273</v>
      </c>
      <c r="G77" s="48">
        <f>G78+G94+G101+G129</f>
        <v>4975022.200000001</v>
      </c>
      <c r="H77" s="48">
        <f>(G77/F77)*100</f>
        <v>68.25128102624227</v>
      </c>
      <c r="I77" s="48">
        <f>I78+I94+I101+I129</f>
        <v>22992631.090000004</v>
      </c>
      <c r="J77" s="48">
        <f>J78+J94+J101+J129</f>
        <v>15480202.27</v>
      </c>
      <c r="K77" s="48">
        <f aca="true" t="shared" si="8" ref="K77:K147">(J77/I77)*100</f>
        <v>67.32679791801938</v>
      </c>
      <c r="L77" s="48">
        <f t="shared" si="7"/>
        <v>30281904.090000004</v>
      </c>
      <c r="M77" s="48">
        <f t="shared" si="7"/>
        <v>20455224.47</v>
      </c>
      <c r="N77" s="235">
        <f aca="true" t="shared" si="9" ref="N77:N147">(M77/L77)*100</f>
        <v>67.54933378431421</v>
      </c>
    </row>
    <row r="78" spans="1:14" ht="12.75">
      <c r="A78" s="40" t="s">
        <v>252</v>
      </c>
      <c r="B78" s="46" t="s">
        <v>40</v>
      </c>
      <c r="C78" s="52"/>
      <c r="D78" s="52"/>
      <c r="E78" s="53" t="s">
        <v>41</v>
      </c>
      <c r="F78" s="48">
        <f>F79</f>
        <v>0</v>
      </c>
      <c r="G78" s="48">
        <f>G79</f>
        <v>0</v>
      </c>
      <c r="H78" s="48"/>
      <c r="I78" s="48">
        <f>I79+I87+I90+I92</f>
        <v>1942480.69</v>
      </c>
      <c r="J78" s="48">
        <f>J79+J87+J90+J92</f>
        <v>1030287.05</v>
      </c>
      <c r="K78" s="48">
        <f t="shared" si="8"/>
        <v>53.039757630743814</v>
      </c>
      <c r="L78" s="48">
        <f>F78+I78</f>
        <v>1942480.69</v>
      </c>
      <c r="M78" s="48">
        <f>G78+J78</f>
        <v>1030287.05</v>
      </c>
      <c r="N78" s="235">
        <f t="shared" si="9"/>
        <v>53.039757630743814</v>
      </c>
    </row>
    <row r="79" spans="1:14" ht="25.5" hidden="1">
      <c r="A79" s="40" t="s">
        <v>252</v>
      </c>
      <c r="B79" s="51" t="s">
        <v>40</v>
      </c>
      <c r="C79" s="52" t="s">
        <v>111</v>
      </c>
      <c r="D79" s="52"/>
      <c r="E79" s="53" t="s">
        <v>110</v>
      </c>
      <c r="F79" s="44">
        <f>F80</f>
        <v>0</v>
      </c>
      <c r="G79" s="44"/>
      <c r="H79" s="48"/>
      <c r="I79" s="44">
        <f>I80</f>
        <v>0</v>
      </c>
      <c r="J79" s="44"/>
      <c r="K79" s="48" t="e">
        <f t="shared" si="8"/>
        <v>#DIV/0!</v>
      </c>
      <c r="L79" s="44">
        <f t="shared" si="7"/>
        <v>0</v>
      </c>
      <c r="M79" s="132"/>
      <c r="N79" s="133" t="e">
        <f t="shared" si="9"/>
        <v>#DIV/0!</v>
      </c>
    </row>
    <row r="80" spans="1:14" ht="22.5" hidden="1">
      <c r="A80" s="40" t="s">
        <v>252</v>
      </c>
      <c r="B80" s="51" t="s">
        <v>40</v>
      </c>
      <c r="C80" s="43" t="s">
        <v>113</v>
      </c>
      <c r="D80" s="43"/>
      <c r="E80" s="55" t="s">
        <v>112</v>
      </c>
      <c r="F80" s="44">
        <v>0</v>
      </c>
      <c r="G80" s="44"/>
      <c r="H80" s="48"/>
      <c r="I80" s="44">
        <v>0</v>
      </c>
      <c r="J80" s="44"/>
      <c r="K80" s="48" t="e">
        <f t="shared" si="8"/>
        <v>#DIV/0!</v>
      </c>
      <c r="L80" s="44">
        <f t="shared" si="7"/>
        <v>0</v>
      </c>
      <c r="M80" s="132"/>
      <c r="N80" s="133" t="e">
        <f t="shared" si="9"/>
        <v>#DIV/0!</v>
      </c>
    </row>
    <row r="81" spans="1:14" ht="56.25" hidden="1">
      <c r="A81" s="40" t="s">
        <v>252</v>
      </c>
      <c r="B81" s="51" t="s">
        <v>40</v>
      </c>
      <c r="C81" s="52" t="s">
        <v>279</v>
      </c>
      <c r="D81" s="52"/>
      <c r="E81" s="56" t="s">
        <v>280</v>
      </c>
      <c r="F81" s="44">
        <f>F82</f>
        <v>0</v>
      </c>
      <c r="G81" s="44"/>
      <c r="H81" s="48"/>
      <c r="I81" s="48"/>
      <c r="J81" s="48"/>
      <c r="K81" s="48" t="e">
        <f t="shared" si="8"/>
        <v>#DIV/0!</v>
      </c>
      <c r="L81" s="44">
        <f>F81</f>
        <v>0</v>
      </c>
      <c r="M81" s="132"/>
      <c r="N81" s="133" t="e">
        <f t="shared" si="9"/>
        <v>#DIV/0!</v>
      </c>
    </row>
    <row r="82" spans="1:14" ht="12.75" hidden="1">
      <c r="A82" s="40" t="s">
        <v>252</v>
      </c>
      <c r="B82" s="51" t="s">
        <v>40</v>
      </c>
      <c r="C82" s="52" t="s">
        <v>279</v>
      </c>
      <c r="D82" s="52" t="s">
        <v>281</v>
      </c>
      <c r="E82" s="56" t="s">
        <v>282</v>
      </c>
      <c r="F82" s="44">
        <v>0</v>
      </c>
      <c r="G82" s="44"/>
      <c r="H82" s="48"/>
      <c r="I82" s="48"/>
      <c r="J82" s="48"/>
      <c r="K82" s="48" t="e">
        <f t="shared" si="8"/>
        <v>#DIV/0!</v>
      </c>
      <c r="L82" s="44">
        <f>F82</f>
        <v>0</v>
      </c>
      <c r="M82" s="132"/>
      <c r="N82" s="133" t="e">
        <f t="shared" si="9"/>
        <v>#DIV/0!</v>
      </c>
    </row>
    <row r="83" spans="1:14" ht="45" hidden="1">
      <c r="A83" s="40" t="s">
        <v>252</v>
      </c>
      <c r="B83" s="51" t="s">
        <v>40</v>
      </c>
      <c r="C83" s="52" t="s">
        <v>283</v>
      </c>
      <c r="D83" s="52"/>
      <c r="E83" s="56" t="s">
        <v>284</v>
      </c>
      <c r="F83" s="44">
        <f>F84</f>
        <v>0</v>
      </c>
      <c r="G83" s="44"/>
      <c r="H83" s="48"/>
      <c r="I83" s="48"/>
      <c r="J83" s="48"/>
      <c r="K83" s="48" t="e">
        <f t="shared" si="8"/>
        <v>#DIV/0!</v>
      </c>
      <c r="L83" s="44">
        <f>F83</f>
        <v>0</v>
      </c>
      <c r="M83" s="132"/>
      <c r="N83" s="133" t="e">
        <f t="shared" si="9"/>
        <v>#DIV/0!</v>
      </c>
    </row>
    <row r="84" spans="1:14" ht="12.75" hidden="1">
      <c r="A84" s="40" t="s">
        <v>252</v>
      </c>
      <c r="B84" s="51" t="s">
        <v>40</v>
      </c>
      <c r="C84" s="52" t="s">
        <v>283</v>
      </c>
      <c r="D84" s="52" t="s">
        <v>281</v>
      </c>
      <c r="E84" s="56" t="s">
        <v>282</v>
      </c>
      <c r="F84" s="44">
        <v>0</v>
      </c>
      <c r="G84" s="44"/>
      <c r="H84" s="48"/>
      <c r="I84" s="48"/>
      <c r="J84" s="48"/>
      <c r="K84" s="48" t="e">
        <f t="shared" si="8"/>
        <v>#DIV/0!</v>
      </c>
      <c r="L84" s="44">
        <f>F84</f>
        <v>0</v>
      </c>
      <c r="M84" s="132"/>
      <c r="N84" s="133" t="e">
        <f t="shared" si="9"/>
        <v>#DIV/0!</v>
      </c>
    </row>
    <row r="85" spans="1:14" ht="45" hidden="1">
      <c r="A85" s="40" t="s">
        <v>252</v>
      </c>
      <c r="B85" s="51" t="s">
        <v>40</v>
      </c>
      <c r="C85" s="43" t="s">
        <v>115</v>
      </c>
      <c r="D85" s="43"/>
      <c r="E85" s="55" t="s">
        <v>114</v>
      </c>
      <c r="F85" s="44"/>
      <c r="G85" s="44"/>
      <c r="H85" s="48"/>
      <c r="I85" s="44">
        <f>I86</f>
        <v>0</v>
      </c>
      <c r="J85" s="44"/>
      <c r="K85" s="48" t="e">
        <f t="shared" si="8"/>
        <v>#DIV/0!</v>
      </c>
      <c r="L85" s="44">
        <f>L86</f>
        <v>0</v>
      </c>
      <c r="M85" s="132"/>
      <c r="N85" s="133" t="e">
        <f t="shared" si="9"/>
        <v>#DIV/0!</v>
      </c>
    </row>
    <row r="86" spans="1:14" ht="12.75" hidden="1">
      <c r="A86" s="40" t="s">
        <v>252</v>
      </c>
      <c r="B86" s="51" t="s">
        <v>40</v>
      </c>
      <c r="C86" s="43" t="s">
        <v>115</v>
      </c>
      <c r="D86" s="43">
        <v>400</v>
      </c>
      <c r="E86" s="55" t="s">
        <v>282</v>
      </c>
      <c r="F86" s="44"/>
      <c r="G86" s="44"/>
      <c r="H86" s="48"/>
      <c r="I86" s="44">
        <v>0</v>
      </c>
      <c r="J86" s="44"/>
      <c r="K86" s="48" t="e">
        <f t="shared" si="8"/>
        <v>#DIV/0!</v>
      </c>
      <c r="L86" s="44">
        <f>I86</f>
        <v>0</v>
      </c>
      <c r="M86" s="132"/>
      <c r="N86" s="133" t="e">
        <f t="shared" si="9"/>
        <v>#DIV/0!</v>
      </c>
    </row>
    <row r="87" spans="1:14" ht="12.75">
      <c r="A87" s="40" t="s">
        <v>252</v>
      </c>
      <c r="B87" s="51" t="s">
        <v>40</v>
      </c>
      <c r="C87" s="43" t="s">
        <v>285</v>
      </c>
      <c r="D87" s="43"/>
      <c r="E87" s="45" t="s">
        <v>286</v>
      </c>
      <c r="F87" s="44"/>
      <c r="G87" s="44"/>
      <c r="H87" s="48"/>
      <c r="I87" s="44">
        <f>I88+I89</f>
        <v>600013.6900000001</v>
      </c>
      <c r="J87" s="44">
        <f>J88+J89</f>
        <v>218875.39</v>
      </c>
      <c r="K87" s="44">
        <f t="shared" si="8"/>
        <v>36.47839935118814</v>
      </c>
      <c r="L87" s="44">
        <f>L88+L89</f>
        <v>600013.6900000001</v>
      </c>
      <c r="M87" s="44">
        <f>M88+M89</f>
        <v>218875.39</v>
      </c>
      <c r="N87" s="133">
        <f t="shared" si="9"/>
        <v>36.47839935118814</v>
      </c>
    </row>
    <row r="88" spans="1:14" ht="12.75">
      <c r="A88" s="40" t="s">
        <v>252</v>
      </c>
      <c r="B88" s="51" t="s">
        <v>40</v>
      </c>
      <c r="C88" s="43" t="s">
        <v>285</v>
      </c>
      <c r="D88" s="43">
        <v>200</v>
      </c>
      <c r="E88" s="45" t="s">
        <v>177</v>
      </c>
      <c r="F88" s="44"/>
      <c r="G88" s="44"/>
      <c r="H88" s="48"/>
      <c r="I88" s="44">
        <v>474178.84</v>
      </c>
      <c r="J88" s="44">
        <v>163175.39</v>
      </c>
      <c r="K88" s="44">
        <f t="shared" si="8"/>
        <v>34.412204053643556</v>
      </c>
      <c r="L88" s="44">
        <f>SUM(F88+I88)</f>
        <v>474178.84</v>
      </c>
      <c r="M88" s="133">
        <f>J88</f>
        <v>163175.39</v>
      </c>
      <c r="N88" s="133">
        <f t="shared" si="9"/>
        <v>34.412204053643556</v>
      </c>
    </row>
    <row r="89" spans="1:14" ht="12.75">
      <c r="A89" s="40" t="s">
        <v>252</v>
      </c>
      <c r="B89" s="51" t="s">
        <v>40</v>
      </c>
      <c r="C89" s="43" t="s">
        <v>285</v>
      </c>
      <c r="D89" s="43">
        <v>800</v>
      </c>
      <c r="E89" s="45" t="s">
        <v>127</v>
      </c>
      <c r="F89" s="44"/>
      <c r="G89" s="44"/>
      <c r="H89" s="48"/>
      <c r="I89" s="44">
        <v>125834.85</v>
      </c>
      <c r="J89" s="44">
        <v>55700</v>
      </c>
      <c r="K89" s="44">
        <f t="shared" si="8"/>
        <v>44.26436714471389</v>
      </c>
      <c r="L89" s="44">
        <f>I89</f>
        <v>125834.85</v>
      </c>
      <c r="M89" s="133">
        <f>J89</f>
        <v>55700</v>
      </c>
      <c r="N89" s="133">
        <f t="shared" si="9"/>
        <v>44.26436714471389</v>
      </c>
    </row>
    <row r="90" spans="1:14" ht="22.5">
      <c r="A90" s="40" t="s">
        <v>252</v>
      </c>
      <c r="B90" s="51" t="s">
        <v>40</v>
      </c>
      <c r="C90" s="43" t="s">
        <v>287</v>
      </c>
      <c r="D90" s="43"/>
      <c r="E90" s="45" t="s">
        <v>160</v>
      </c>
      <c r="F90" s="44"/>
      <c r="G90" s="44"/>
      <c r="H90" s="48"/>
      <c r="I90" s="44">
        <f>I91</f>
        <v>1200000</v>
      </c>
      <c r="J90" s="44">
        <f>J91</f>
        <v>668944.66</v>
      </c>
      <c r="K90" s="44">
        <f t="shared" si="8"/>
        <v>55.74538833333334</v>
      </c>
      <c r="L90" s="44">
        <f>L91</f>
        <v>1200000</v>
      </c>
      <c r="M90" s="44">
        <f>M91</f>
        <v>668944.66</v>
      </c>
      <c r="N90" s="133">
        <f t="shared" si="9"/>
        <v>55.74538833333334</v>
      </c>
    </row>
    <row r="91" spans="1:14" ht="12.75">
      <c r="A91" s="40" t="s">
        <v>252</v>
      </c>
      <c r="B91" s="51" t="s">
        <v>40</v>
      </c>
      <c r="C91" s="43" t="s">
        <v>287</v>
      </c>
      <c r="D91" s="43">
        <v>200</v>
      </c>
      <c r="E91" s="45" t="s">
        <v>177</v>
      </c>
      <c r="F91" s="44"/>
      <c r="G91" s="44"/>
      <c r="H91" s="48"/>
      <c r="I91" s="44">
        <v>1200000</v>
      </c>
      <c r="J91" s="44">
        <v>668944.66</v>
      </c>
      <c r="K91" s="44">
        <f t="shared" si="8"/>
        <v>55.74538833333334</v>
      </c>
      <c r="L91" s="44">
        <f>SUM(F91+I91)</f>
        <v>1200000</v>
      </c>
      <c r="M91" s="133">
        <f>J91</f>
        <v>668944.66</v>
      </c>
      <c r="N91" s="133">
        <f t="shared" si="9"/>
        <v>55.74538833333334</v>
      </c>
    </row>
    <row r="92" spans="1:14" ht="12.75">
      <c r="A92" s="40" t="s">
        <v>252</v>
      </c>
      <c r="B92" s="51" t="s">
        <v>40</v>
      </c>
      <c r="C92" s="125" t="s">
        <v>269</v>
      </c>
      <c r="D92" s="43"/>
      <c r="E92" s="45" t="s">
        <v>235</v>
      </c>
      <c r="F92" s="44"/>
      <c r="G92" s="44"/>
      <c r="H92" s="48"/>
      <c r="I92" s="44">
        <f>I93</f>
        <v>142467</v>
      </c>
      <c r="J92" s="44">
        <f>J93</f>
        <v>142467</v>
      </c>
      <c r="K92" s="44"/>
      <c r="L92" s="44">
        <f>L93</f>
        <v>142467</v>
      </c>
      <c r="M92" s="133">
        <f>J92</f>
        <v>142467</v>
      </c>
      <c r="N92" s="133">
        <f t="shared" si="9"/>
        <v>100</v>
      </c>
    </row>
    <row r="93" spans="1:14" ht="12.75">
      <c r="A93" s="40" t="s">
        <v>252</v>
      </c>
      <c r="B93" s="51" t="s">
        <v>40</v>
      </c>
      <c r="C93" s="125" t="s">
        <v>269</v>
      </c>
      <c r="D93" s="43">
        <v>800</v>
      </c>
      <c r="E93" s="45" t="s">
        <v>127</v>
      </c>
      <c r="F93" s="44"/>
      <c r="G93" s="44"/>
      <c r="H93" s="48"/>
      <c r="I93" s="44">
        <v>142467</v>
      </c>
      <c r="J93" s="44">
        <v>142467</v>
      </c>
      <c r="K93" s="48"/>
      <c r="L93" s="44">
        <f>I93</f>
        <v>142467</v>
      </c>
      <c r="M93" s="133">
        <f>J93</f>
        <v>142467</v>
      </c>
      <c r="N93" s="133">
        <f t="shared" si="9"/>
        <v>100</v>
      </c>
    </row>
    <row r="94" spans="1:14" ht="12.75">
      <c r="A94" s="40" t="s">
        <v>252</v>
      </c>
      <c r="B94" s="46" t="s">
        <v>42</v>
      </c>
      <c r="C94" s="52"/>
      <c r="D94" s="52"/>
      <c r="E94" s="53" t="s">
        <v>43</v>
      </c>
      <c r="F94" s="48">
        <f>F98</f>
        <v>300000</v>
      </c>
      <c r="G94" s="48">
        <f>G98</f>
        <v>281681.94</v>
      </c>
      <c r="H94" s="48">
        <f>(G94/F94)*100</f>
        <v>93.89398</v>
      </c>
      <c r="I94" s="48">
        <f>I95</f>
        <v>1898149.72</v>
      </c>
      <c r="J94" s="48">
        <f>J95</f>
        <v>1317092.9</v>
      </c>
      <c r="K94" s="48">
        <f t="shared" si="8"/>
        <v>69.38825141780701</v>
      </c>
      <c r="L94" s="48">
        <f>F94+I94</f>
        <v>2198149.7199999997</v>
      </c>
      <c r="M94" s="48">
        <f>G94+J94</f>
        <v>1598774.8399999999</v>
      </c>
      <c r="N94" s="235">
        <f t="shared" si="9"/>
        <v>72.73275452774891</v>
      </c>
    </row>
    <row r="95" spans="1:14" ht="12.75">
      <c r="A95" s="40" t="s">
        <v>252</v>
      </c>
      <c r="B95" s="51" t="s">
        <v>42</v>
      </c>
      <c r="C95" s="43" t="s">
        <v>285</v>
      </c>
      <c r="D95" s="43"/>
      <c r="E95" s="45" t="s">
        <v>286</v>
      </c>
      <c r="F95" s="44"/>
      <c r="G95" s="44"/>
      <c r="H95" s="48"/>
      <c r="I95" s="44">
        <f>I96+I97</f>
        <v>1898149.72</v>
      </c>
      <c r="J95" s="44">
        <f>J96+J97</f>
        <v>1317092.9</v>
      </c>
      <c r="K95" s="44">
        <f t="shared" si="8"/>
        <v>69.38825141780701</v>
      </c>
      <c r="L95" s="44">
        <f>L96</f>
        <v>1890149.72</v>
      </c>
      <c r="M95" s="44">
        <f>M96</f>
        <v>1313190.72</v>
      </c>
      <c r="N95" s="133">
        <f t="shared" si="9"/>
        <v>69.4754868413281</v>
      </c>
    </row>
    <row r="96" spans="1:14" ht="12.75">
      <c r="A96" s="40" t="s">
        <v>252</v>
      </c>
      <c r="B96" s="51" t="s">
        <v>42</v>
      </c>
      <c r="C96" s="43" t="s">
        <v>285</v>
      </c>
      <c r="D96" s="43">
        <v>200</v>
      </c>
      <c r="E96" s="45" t="s">
        <v>177</v>
      </c>
      <c r="F96" s="44"/>
      <c r="G96" s="44"/>
      <c r="H96" s="48"/>
      <c r="I96" s="44">
        <v>1890149.72</v>
      </c>
      <c r="J96" s="44">
        <v>1313190.72</v>
      </c>
      <c r="K96" s="44">
        <f t="shared" si="8"/>
        <v>69.4754868413281</v>
      </c>
      <c r="L96" s="44">
        <f>SUM(F96+I96)</f>
        <v>1890149.72</v>
      </c>
      <c r="M96" s="133">
        <f>J96</f>
        <v>1313190.72</v>
      </c>
      <c r="N96" s="133">
        <f t="shared" si="9"/>
        <v>69.4754868413281</v>
      </c>
    </row>
    <row r="97" spans="1:14" ht="12.75">
      <c r="A97" s="40" t="s">
        <v>252</v>
      </c>
      <c r="B97" s="51" t="s">
        <v>42</v>
      </c>
      <c r="C97" s="43" t="s">
        <v>285</v>
      </c>
      <c r="D97" s="43">
        <v>800</v>
      </c>
      <c r="E97" s="45" t="s">
        <v>127</v>
      </c>
      <c r="F97" s="44"/>
      <c r="G97" s="44"/>
      <c r="H97" s="48"/>
      <c r="I97" s="44">
        <v>8000</v>
      </c>
      <c r="J97" s="44">
        <v>3902.18</v>
      </c>
      <c r="K97" s="44"/>
      <c r="L97" s="44">
        <f>I97</f>
        <v>8000</v>
      </c>
      <c r="M97" s="133">
        <f>J97</f>
        <v>3902.18</v>
      </c>
      <c r="N97" s="133">
        <f t="shared" si="9"/>
        <v>48.77725</v>
      </c>
    </row>
    <row r="98" spans="1:14" ht="45">
      <c r="A98" s="40" t="s">
        <v>252</v>
      </c>
      <c r="B98" s="51" t="s">
        <v>42</v>
      </c>
      <c r="C98" s="50" t="s">
        <v>349</v>
      </c>
      <c r="D98" s="50"/>
      <c r="E98" s="45" t="s">
        <v>168</v>
      </c>
      <c r="F98" s="44">
        <f>F99+F100</f>
        <v>300000</v>
      </c>
      <c r="G98" s="44">
        <f>G99+G100</f>
        <v>281681.94</v>
      </c>
      <c r="H98" s="44">
        <f aca="true" t="shared" si="10" ref="H98:H103">(G98/F98)*100</f>
        <v>93.89398</v>
      </c>
      <c r="I98" s="44"/>
      <c r="J98" s="44"/>
      <c r="K98" s="44"/>
      <c r="L98" s="44">
        <f aca="true" t="shared" si="11" ref="L98:M100">F98</f>
        <v>300000</v>
      </c>
      <c r="M98" s="44">
        <f t="shared" si="11"/>
        <v>281681.94</v>
      </c>
      <c r="N98" s="133">
        <f t="shared" si="9"/>
        <v>93.89398</v>
      </c>
    </row>
    <row r="99" spans="1:14" ht="12.75">
      <c r="A99" s="40" t="s">
        <v>252</v>
      </c>
      <c r="B99" s="51" t="s">
        <v>42</v>
      </c>
      <c r="C99" s="50" t="s">
        <v>349</v>
      </c>
      <c r="D99" s="43">
        <v>200</v>
      </c>
      <c r="E99" s="45" t="s">
        <v>177</v>
      </c>
      <c r="F99" s="44">
        <v>48740.4</v>
      </c>
      <c r="G99" s="44">
        <v>30422.34</v>
      </c>
      <c r="H99" s="44">
        <f t="shared" si="10"/>
        <v>62.41709136568432</v>
      </c>
      <c r="I99" s="44"/>
      <c r="J99" s="44"/>
      <c r="K99" s="44"/>
      <c r="L99" s="44">
        <f t="shared" si="11"/>
        <v>48740.4</v>
      </c>
      <c r="M99" s="44">
        <f t="shared" si="11"/>
        <v>30422.34</v>
      </c>
      <c r="N99" s="133">
        <f t="shared" si="9"/>
        <v>62.41709136568432</v>
      </c>
    </row>
    <row r="100" spans="1:14" ht="12.75">
      <c r="A100" s="40" t="s">
        <v>252</v>
      </c>
      <c r="B100" s="51" t="s">
        <v>42</v>
      </c>
      <c r="C100" s="50" t="s">
        <v>349</v>
      </c>
      <c r="D100" s="43">
        <v>400</v>
      </c>
      <c r="E100" s="45" t="s">
        <v>282</v>
      </c>
      <c r="F100" s="44">
        <v>251259.6</v>
      </c>
      <c r="G100" s="44">
        <v>251259.6</v>
      </c>
      <c r="H100" s="44">
        <f t="shared" si="10"/>
        <v>100</v>
      </c>
      <c r="I100" s="44"/>
      <c r="J100" s="44"/>
      <c r="K100" s="48"/>
      <c r="L100" s="44">
        <f t="shared" si="11"/>
        <v>251259.6</v>
      </c>
      <c r="M100" s="133">
        <f t="shared" si="11"/>
        <v>251259.6</v>
      </c>
      <c r="N100" s="133">
        <f t="shared" si="9"/>
        <v>100</v>
      </c>
    </row>
    <row r="101" spans="1:14" ht="12.75">
      <c r="A101" s="40" t="s">
        <v>252</v>
      </c>
      <c r="B101" s="46" t="s">
        <v>44</v>
      </c>
      <c r="C101" s="51"/>
      <c r="D101" s="51"/>
      <c r="E101" s="56" t="s">
        <v>45</v>
      </c>
      <c r="F101" s="48">
        <f>F102+F104+F107+F109+F111+F113+F117+F121+F123</f>
        <v>6989273</v>
      </c>
      <c r="G101" s="48">
        <f>G102+G104+G107+G109+G111+G113+G117+G121+G123</f>
        <v>4693340.260000001</v>
      </c>
      <c r="H101" s="48">
        <f t="shared" si="10"/>
        <v>67.15062153102333</v>
      </c>
      <c r="I101" s="48">
        <f>I104+I107+I111+I109+I115+I119+I113+I121+I125+I127</f>
        <v>11141502.170000002</v>
      </c>
      <c r="J101" s="48">
        <f>J104+J107+J111+J109+J115+J119+J113+J121+J125+J127</f>
        <v>7313804.2299999995</v>
      </c>
      <c r="K101" s="48">
        <f t="shared" si="8"/>
        <v>65.64468703056401</v>
      </c>
      <c r="L101" s="138">
        <f>F101+I101</f>
        <v>18130775.17</v>
      </c>
      <c r="M101" s="48">
        <f>G101+J101</f>
        <v>12007144.49</v>
      </c>
      <c r="N101" s="235">
        <f t="shared" si="9"/>
        <v>66.22521308337419</v>
      </c>
    </row>
    <row r="102" spans="1:14" ht="22.5">
      <c r="A102" s="40" t="s">
        <v>252</v>
      </c>
      <c r="B102" s="51" t="s">
        <v>44</v>
      </c>
      <c r="C102" s="51" t="s">
        <v>350</v>
      </c>
      <c r="D102" s="51"/>
      <c r="E102" s="56" t="s">
        <v>335</v>
      </c>
      <c r="F102" s="44">
        <f>F103</f>
        <v>155664</v>
      </c>
      <c r="G102" s="44">
        <f>G103</f>
        <v>26420</v>
      </c>
      <c r="H102" s="44">
        <f t="shared" si="10"/>
        <v>16.972453489567275</v>
      </c>
      <c r="I102" s="48"/>
      <c r="J102" s="48"/>
      <c r="K102" s="48"/>
      <c r="L102" s="44">
        <f>F102</f>
        <v>155664</v>
      </c>
      <c r="M102" s="133">
        <f>G102</f>
        <v>26420</v>
      </c>
      <c r="N102" s="133">
        <f t="shared" si="9"/>
        <v>16.972453489567275</v>
      </c>
    </row>
    <row r="103" spans="1:14" ht="12.75">
      <c r="A103" s="40" t="s">
        <v>252</v>
      </c>
      <c r="B103" s="51" t="s">
        <v>44</v>
      </c>
      <c r="C103" s="51" t="s">
        <v>350</v>
      </c>
      <c r="D103" s="43">
        <v>200</v>
      </c>
      <c r="E103" s="45" t="s">
        <v>177</v>
      </c>
      <c r="F103" s="44">
        <v>155664</v>
      </c>
      <c r="G103" s="44">
        <v>26420</v>
      </c>
      <c r="H103" s="44">
        <f t="shared" si="10"/>
        <v>16.972453489567275</v>
      </c>
      <c r="I103" s="48"/>
      <c r="J103" s="48"/>
      <c r="K103" s="44"/>
      <c r="L103" s="44">
        <f>F103</f>
        <v>155664</v>
      </c>
      <c r="M103" s="133">
        <f>G103</f>
        <v>26420</v>
      </c>
      <c r="N103" s="133">
        <f t="shared" si="9"/>
        <v>16.972453489567275</v>
      </c>
    </row>
    <row r="104" spans="1:14" ht="12.75">
      <c r="A104" s="40" t="s">
        <v>252</v>
      </c>
      <c r="B104" s="51" t="s">
        <v>44</v>
      </c>
      <c r="C104" s="43" t="s">
        <v>288</v>
      </c>
      <c r="D104" s="43"/>
      <c r="E104" s="45" t="s">
        <v>175</v>
      </c>
      <c r="F104" s="44"/>
      <c r="G104" s="44"/>
      <c r="H104" s="44"/>
      <c r="I104" s="44">
        <f>I105+I106</f>
        <v>4060796.42</v>
      </c>
      <c r="J104" s="44">
        <f>J105+J106</f>
        <v>2774768.89</v>
      </c>
      <c r="K104" s="44">
        <f t="shared" si="8"/>
        <v>68.33065741325689</v>
      </c>
      <c r="L104" s="44">
        <f>L105+L106</f>
        <v>4060796.42</v>
      </c>
      <c r="M104" s="44">
        <f>M105+M106</f>
        <v>2769885.4499000004</v>
      </c>
      <c r="N104" s="133">
        <f t="shared" si="9"/>
        <v>68.21039922754858</v>
      </c>
    </row>
    <row r="105" spans="1:14" ht="12.75">
      <c r="A105" s="40" t="s">
        <v>252</v>
      </c>
      <c r="B105" s="51" t="s">
        <v>44</v>
      </c>
      <c r="C105" s="43" t="s">
        <v>288</v>
      </c>
      <c r="D105" s="43">
        <v>200</v>
      </c>
      <c r="E105" s="45" t="s">
        <v>177</v>
      </c>
      <c r="F105" s="44"/>
      <c r="G105" s="44"/>
      <c r="H105" s="44"/>
      <c r="I105" s="44">
        <v>4040796.42</v>
      </c>
      <c r="J105" s="44">
        <v>2769860.91</v>
      </c>
      <c r="K105" s="44">
        <f t="shared" si="8"/>
        <v>68.54740061366418</v>
      </c>
      <c r="L105" s="44">
        <f>SUM(F105+I105)</f>
        <v>4040796.42</v>
      </c>
      <c r="M105" s="133">
        <f>J105</f>
        <v>2769860.91</v>
      </c>
      <c r="N105" s="133">
        <f t="shared" si="9"/>
        <v>68.54740061366418</v>
      </c>
    </row>
    <row r="106" spans="1:14" ht="12.75">
      <c r="A106" s="40" t="s">
        <v>252</v>
      </c>
      <c r="B106" s="51" t="s">
        <v>44</v>
      </c>
      <c r="C106" s="43" t="s">
        <v>288</v>
      </c>
      <c r="D106" s="43">
        <v>800</v>
      </c>
      <c r="E106" s="45" t="s">
        <v>127</v>
      </c>
      <c r="F106" s="44"/>
      <c r="G106" s="44"/>
      <c r="H106" s="44"/>
      <c r="I106" s="44">
        <v>20000</v>
      </c>
      <c r="J106" s="44">
        <v>4907.98</v>
      </c>
      <c r="K106" s="44">
        <f t="shared" si="8"/>
        <v>24.5399</v>
      </c>
      <c r="L106" s="44">
        <f>I106</f>
        <v>20000</v>
      </c>
      <c r="M106" s="133">
        <f>K106</f>
        <v>24.5399</v>
      </c>
      <c r="N106" s="133">
        <f t="shared" si="9"/>
        <v>0.1226995</v>
      </c>
    </row>
    <row r="107" spans="1:14" ht="12.75">
      <c r="A107" s="40" t="s">
        <v>252</v>
      </c>
      <c r="B107" s="51" t="s">
        <v>44</v>
      </c>
      <c r="C107" s="43" t="s">
        <v>289</v>
      </c>
      <c r="D107" s="43"/>
      <c r="E107" s="45" t="s">
        <v>178</v>
      </c>
      <c r="F107" s="44"/>
      <c r="G107" s="44"/>
      <c r="H107" s="44"/>
      <c r="I107" s="44">
        <f>I108</f>
        <v>3767284.1</v>
      </c>
      <c r="J107" s="44">
        <f>J108</f>
        <v>2695686.69</v>
      </c>
      <c r="K107" s="44">
        <f t="shared" si="8"/>
        <v>71.55517392489725</v>
      </c>
      <c r="L107" s="44">
        <f>SUM(F107+I107)</f>
        <v>3767284.1</v>
      </c>
      <c r="M107" s="44">
        <f>SUM(G107+J107)</f>
        <v>2695686.69</v>
      </c>
      <c r="N107" s="133">
        <f t="shared" si="9"/>
        <v>71.55517392489725</v>
      </c>
    </row>
    <row r="108" spans="1:14" ht="12.75">
      <c r="A108" s="40" t="s">
        <v>252</v>
      </c>
      <c r="B108" s="51" t="s">
        <v>44</v>
      </c>
      <c r="C108" s="43" t="s">
        <v>289</v>
      </c>
      <c r="D108" s="43">
        <v>200</v>
      </c>
      <c r="E108" s="45" t="s">
        <v>177</v>
      </c>
      <c r="F108" s="44"/>
      <c r="G108" s="44"/>
      <c r="H108" s="44"/>
      <c r="I108" s="77">
        <v>3767284.1</v>
      </c>
      <c r="J108" s="77">
        <v>2695686.69</v>
      </c>
      <c r="K108" s="44">
        <f t="shared" si="8"/>
        <v>71.55517392489725</v>
      </c>
      <c r="L108" s="44">
        <f>SUM(F108+I108)</f>
        <v>3767284.1</v>
      </c>
      <c r="M108" s="133">
        <f>J108</f>
        <v>2695686.69</v>
      </c>
      <c r="N108" s="133">
        <f t="shared" si="9"/>
        <v>71.55517392489725</v>
      </c>
    </row>
    <row r="109" spans="1:14" s="135" customFormat="1" ht="22.5">
      <c r="A109" s="73" t="s">
        <v>252</v>
      </c>
      <c r="B109" s="74" t="s">
        <v>44</v>
      </c>
      <c r="C109" s="78" t="s">
        <v>331</v>
      </c>
      <c r="D109" s="78"/>
      <c r="E109" s="76" t="s">
        <v>180</v>
      </c>
      <c r="F109" s="77">
        <f>F110</f>
        <v>0</v>
      </c>
      <c r="G109" s="77"/>
      <c r="H109" s="44"/>
      <c r="I109" s="77">
        <f>I110</f>
        <v>239344.8</v>
      </c>
      <c r="J109" s="77">
        <f>J110</f>
        <v>239344.8</v>
      </c>
      <c r="K109" s="44"/>
      <c r="L109" s="77">
        <f>I109</f>
        <v>239344.8</v>
      </c>
      <c r="M109" s="137">
        <f>J109</f>
        <v>239344.8</v>
      </c>
      <c r="N109" s="133">
        <f t="shared" si="9"/>
        <v>100</v>
      </c>
    </row>
    <row r="110" spans="1:14" s="135" customFormat="1" ht="12.75">
      <c r="A110" s="73" t="s">
        <v>252</v>
      </c>
      <c r="B110" s="74" t="s">
        <v>44</v>
      </c>
      <c r="C110" s="78" t="s">
        <v>331</v>
      </c>
      <c r="D110" s="78">
        <v>200</v>
      </c>
      <c r="E110" s="76" t="s">
        <v>177</v>
      </c>
      <c r="F110" s="77">
        <v>0</v>
      </c>
      <c r="G110" s="77"/>
      <c r="H110" s="44"/>
      <c r="I110" s="77">
        <v>239344.8</v>
      </c>
      <c r="J110" s="77">
        <v>239344.8</v>
      </c>
      <c r="K110" s="44"/>
      <c r="L110" s="77">
        <f>I110</f>
        <v>239344.8</v>
      </c>
      <c r="M110" s="137">
        <f>J110</f>
        <v>239344.8</v>
      </c>
      <c r="N110" s="133">
        <f t="shared" si="9"/>
        <v>100</v>
      </c>
    </row>
    <row r="111" spans="1:14" s="135" customFormat="1" ht="12.75">
      <c r="A111" s="73" t="s">
        <v>252</v>
      </c>
      <c r="B111" s="74" t="s">
        <v>44</v>
      </c>
      <c r="C111" s="78" t="s">
        <v>290</v>
      </c>
      <c r="D111" s="78"/>
      <c r="E111" s="76" t="s">
        <v>186</v>
      </c>
      <c r="F111" s="77"/>
      <c r="G111" s="77"/>
      <c r="H111" s="44"/>
      <c r="I111" s="77">
        <f>I112</f>
        <v>1350000</v>
      </c>
      <c r="J111" s="77">
        <f>J112</f>
        <v>626523.46</v>
      </c>
      <c r="K111" s="44">
        <f t="shared" si="8"/>
        <v>46.40914518518518</v>
      </c>
      <c r="L111" s="77">
        <f>L112</f>
        <v>1350000</v>
      </c>
      <c r="M111" s="77">
        <f>M112</f>
        <v>626523.46</v>
      </c>
      <c r="N111" s="133">
        <f t="shared" si="9"/>
        <v>46.40914518518518</v>
      </c>
    </row>
    <row r="112" spans="1:14" s="135" customFormat="1" ht="12.75">
      <c r="A112" s="73" t="s">
        <v>252</v>
      </c>
      <c r="B112" s="74" t="s">
        <v>44</v>
      </c>
      <c r="C112" s="78" t="s">
        <v>290</v>
      </c>
      <c r="D112" s="78">
        <v>200</v>
      </c>
      <c r="E112" s="76" t="s">
        <v>177</v>
      </c>
      <c r="F112" s="77"/>
      <c r="G112" s="77"/>
      <c r="H112" s="44"/>
      <c r="I112" s="77">
        <v>1350000</v>
      </c>
      <c r="J112" s="77">
        <v>626523.46</v>
      </c>
      <c r="K112" s="44">
        <f t="shared" si="8"/>
        <v>46.40914518518518</v>
      </c>
      <c r="L112" s="77">
        <f>SUM(F112+I112)</f>
        <v>1350000</v>
      </c>
      <c r="M112" s="137">
        <f>J112</f>
        <v>626523.46</v>
      </c>
      <c r="N112" s="133">
        <f t="shared" si="9"/>
        <v>46.40914518518518</v>
      </c>
    </row>
    <row r="113" spans="1:14" s="135" customFormat="1" ht="33.75" hidden="1">
      <c r="A113" s="73" t="s">
        <v>252</v>
      </c>
      <c r="B113" s="74" t="s">
        <v>44</v>
      </c>
      <c r="C113" s="78" t="s">
        <v>348</v>
      </c>
      <c r="D113" s="75"/>
      <c r="E113" s="76" t="s">
        <v>345</v>
      </c>
      <c r="F113" s="77">
        <f>F114</f>
        <v>0</v>
      </c>
      <c r="G113" s="77"/>
      <c r="H113" s="44"/>
      <c r="I113" s="77">
        <f>I114</f>
        <v>0</v>
      </c>
      <c r="J113" s="77"/>
      <c r="K113" s="44" t="e">
        <f t="shared" si="8"/>
        <v>#DIV/0!</v>
      </c>
      <c r="L113" s="77">
        <f>L114</f>
        <v>0</v>
      </c>
      <c r="M113" s="134"/>
      <c r="N113" s="133" t="e">
        <f t="shared" si="9"/>
        <v>#DIV/0!</v>
      </c>
    </row>
    <row r="114" spans="1:14" s="135" customFormat="1" ht="12.75" hidden="1">
      <c r="A114" s="73" t="s">
        <v>252</v>
      </c>
      <c r="B114" s="74" t="s">
        <v>44</v>
      </c>
      <c r="C114" s="78" t="s">
        <v>348</v>
      </c>
      <c r="D114" s="78">
        <v>200</v>
      </c>
      <c r="E114" s="76" t="s">
        <v>177</v>
      </c>
      <c r="F114" s="77">
        <v>0</v>
      </c>
      <c r="G114" s="77"/>
      <c r="H114" s="44"/>
      <c r="I114" s="77">
        <v>0</v>
      </c>
      <c r="J114" s="77"/>
      <c r="K114" s="44" t="e">
        <f t="shared" si="8"/>
        <v>#DIV/0!</v>
      </c>
      <c r="L114" s="77">
        <f>I114</f>
        <v>0</v>
      </c>
      <c r="M114" s="134"/>
      <c r="N114" s="133" t="e">
        <f t="shared" si="9"/>
        <v>#DIV/0!</v>
      </c>
    </row>
    <row r="115" spans="1:14" s="135" customFormat="1" ht="12.75">
      <c r="A115" s="73" t="s">
        <v>252</v>
      </c>
      <c r="B115" s="74" t="s">
        <v>44</v>
      </c>
      <c r="C115" s="78" t="s">
        <v>330</v>
      </c>
      <c r="D115" s="75"/>
      <c r="E115" s="76" t="s">
        <v>329</v>
      </c>
      <c r="F115" s="77"/>
      <c r="G115" s="77"/>
      <c r="H115" s="44"/>
      <c r="I115" s="77">
        <f>I116</f>
        <v>2745.47</v>
      </c>
      <c r="J115" s="77">
        <f>J116</f>
        <v>2745.47</v>
      </c>
      <c r="K115" s="44">
        <f t="shared" si="8"/>
        <v>100</v>
      </c>
      <c r="L115" s="77">
        <f>I115</f>
        <v>2745.47</v>
      </c>
      <c r="M115" s="137">
        <f>J115</f>
        <v>2745.47</v>
      </c>
      <c r="N115" s="133">
        <f t="shared" si="9"/>
        <v>100</v>
      </c>
    </row>
    <row r="116" spans="1:14" s="135" customFormat="1" ht="12.75">
      <c r="A116" s="73" t="s">
        <v>252</v>
      </c>
      <c r="B116" s="74" t="s">
        <v>44</v>
      </c>
      <c r="C116" s="78" t="s">
        <v>330</v>
      </c>
      <c r="D116" s="78">
        <v>200</v>
      </c>
      <c r="E116" s="76" t="s">
        <v>177</v>
      </c>
      <c r="F116" s="77"/>
      <c r="G116" s="77"/>
      <c r="H116" s="44"/>
      <c r="I116" s="77">
        <v>2745.47</v>
      </c>
      <c r="J116" s="77">
        <v>2745.47</v>
      </c>
      <c r="K116" s="44">
        <f t="shared" si="8"/>
        <v>100</v>
      </c>
      <c r="L116" s="77">
        <f>I116</f>
        <v>2745.47</v>
      </c>
      <c r="M116" s="137">
        <f>J116</f>
        <v>2745.47</v>
      </c>
      <c r="N116" s="133">
        <f t="shared" si="9"/>
        <v>100</v>
      </c>
    </row>
    <row r="117" spans="1:14" s="135" customFormat="1" ht="12.75">
      <c r="A117" s="73" t="s">
        <v>252</v>
      </c>
      <c r="B117" s="74" t="s">
        <v>44</v>
      </c>
      <c r="C117" s="78" t="s">
        <v>336</v>
      </c>
      <c r="D117" s="75"/>
      <c r="E117" s="76" t="s">
        <v>337</v>
      </c>
      <c r="F117" s="77">
        <f>F118</f>
        <v>52155</v>
      </c>
      <c r="G117" s="77">
        <f>G118</f>
        <v>52154.53</v>
      </c>
      <c r="H117" s="44">
        <f>(G117/F117)*100</f>
        <v>99.99909883999617</v>
      </c>
      <c r="I117" s="77"/>
      <c r="J117" s="77"/>
      <c r="K117" s="44"/>
      <c r="L117" s="77">
        <f>F117</f>
        <v>52155</v>
      </c>
      <c r="M117" s="137">
        <f>G117</f>
        <v>52154.53</v>
      </c>
      <c r="N117" s="133">
        <f t="shared" si="9"/>
        <v>99.99909883999617</v>
      </c>
    </row>
    <row r="118" spans="1:14" ht="12.75">
      <c r="A118" s="40" t="s">
        <v>252</v>
      </c>
      <c r="B118" s="51" t="s">
        <v>44</v>
      </c>
      <c r="C118" s="43" t="s">
        <v>336</v>
      </c>
      <c r="D118" s="43">
        <v>200</v>
      </c>
      <c r="E118" s="45" t="s">
        <v>177</v>
      </c>
      <c r="F118" s="44">
        <v>52155</v>
      </c>
      <c r="G118" s="44">
        <v>52154.53</v>
      </c>
      <c r="H118" s="44">
        <f>(G118/F118)*100</f>
        <v>99.99909883999617</v>
      </c>
      <c r="I118" s="44"/>
      <c r="J118" s="44"/>
      <c r="K118" s="44"/>
      <c r="L118" s="44">
        <f>F118</f>
        <v>52155</v>
      </c>
      <c r="M118" s="133">
        <f>G118</f>
        <v>52154.53</v>
      </c>
      <c r="N118" s="133">
        <f t="shared" si="9"/>
        <v>99.99909883999617</v>
      </c>
    </row>
    <row r="119" spans="1:14" ht="12.75">
      <c r="A119" s="40" t="s">
        <v>252</v>
      </c>
      <c r="B119" s="51" t="s">
        <v>44</v>
      </c>
      <c r="C119" s="43" t="s">
        <v>346</v>
      </c>
      <c r="D119" s="50"/>
      <c r="E119" s="45" t="s">
        <v>342</v>
      </c>
      <c r="F119" s="44" t="s">
        <v>355</v>
      </c>
      <c r="G119" s="44"/>
      <c r="H119" s="44"/>
      <c r="I119" s="44">
        <f>I120</f>
        <v>0</v>
      </c>
      <c r="J119" s="44"/>
      <c r="K119" s="44"/>
      <c r="L119" s="44">
        <f>I119</f>
        <v>0</v>
      </c>
      <c r="M119" s="132"/>
      <c r="N119" s="133"/>
    </row>
    <row r="120" spans="1:14" ht="12.75">
      <c r="A120" s="40" t="s">
        <v>252</v>
      </c>
      <c r="B120" s="51" t="s">
        <v>44</v>
      </c>
      <c r="C120" s="43" t="s">
        <v>346</v>
      </c>
      <c r="D120" s="43">
        <v>200</v>
      </c>
      <c r="E120" s="45" t="s">
        <v>177</v>
      </c>
      <c r="F120" s="44"/>
      <c r="G120" s="44"/>
      <c r="H120" s="44"/>
      <c r="I120" s="44">
        <v>0</v>
      </c>
      <c r="J120" s="44"/>
      <c r="K120" s="44"/>
      <c r="L120" s="44">
        <f>I120</f>
        <v>0</v>
      </c>
      <c r="M120" s="132"/>
      <c r="N120" s="133"/>
    </row>
    <row r="121" spans="1:14" ht="12.75">
      <c r="A121" s="40" t="s">
        <v>252</v>
      </c>
      <c r="B121" s="51" t="s">
        <v>44</v>
      </c>
      <c r="C121" s="34" t="s">
        <v>244</v>
      </c>
      <c r="D121" s="50"/>
      <c r="E121" s="45" t="s">
        <v>243</v>
      </c>
      <c r="F121" s="44">
        <f>F122</f>
        <v>5781455</v>
      </c>
      <c r="G121" s="44">
        <f>G122</f>
        <v>4497683.11</v>
      </c>
      <c r="H121" s="44">
        <f>(G121/F121)*100</f>
        <v>77.79500333393584</v>
      </c>
      <c r="I121" s="44">
        <f>I122</f>
        <v>1357330</v>
      </c>
      <c r="J121" s="44">
        <f>J122</f>
        <v>921733.54</v>
      </c>
      <c r="K121" s="44">
        <f t="shared" si="8"/>
        <v>67.90784407623791</v>
      </c>
      <c r="L121" s="44">
        <f>F121+I121</f>
        <v>7138785</v>
      </c>
      <c r="M121" s="44">
        <f>G121+J121</f>
        <v>5419416.65</v>
      </c>
      <c r="N121" s="133">
        <f t="shared" si="9"/>
        <v>75.91511230552538</v>
      </c>
    </row>
    <row r="122" spans="1:14" ht="12.75">
      <c r="A122" s="40" t="s">
        <v>252</v>
      </c>
      <c r="B122" s="51" t="s">
        <v>44</v>
      </c>
      <c r="C122" s="34" t="s">
        <v>244</v>
      </c>
      <c r="D122" s="50">
        <v>200</v>
      </c>
      <c r="E122" s="45" t="s">
        <v>177</v>
      </c>
      <c r="F122" s="44">
        <v>5781455</v>
      </c>
      <c r="G122" s="44">
        <v>4497683.11</v>
      </c>
      <c r="H122" s="44">
        <f>(G122/F122)*100</f>
        <v>77.79500333393584</v>
      </c>
      <c r="I122" s="44">
        <v>1357330</v>
      </c>
      <c r="J122" s="44">
        <v>921733.54</v>
      </c>
      <c r="K122" s="44">
        <f t="shared" si="8"/>
        <v>67.90784407623791</v>
      </c>
      <c r="L122" s="44">
        <f>F122+I122</f>
        <v>7138785</v>
      </c>
      <c r="M122" s="133">
        <f>G122+J122</f>
        <v>5419416.65</v>
      </c>
      <c r="N122" s="133">
        <f t="shared" si="9"/>
        <v>75.91511230552538</v>
      </c>
    </row>
    <row r="123" spans="1:14" ht="22.5">
      <c r="A123" s="40" t="s">
        <v>252</v>
      </c>
      <c r="B123" s="51" t="s">
        <v>44</v>
      </c>
      <c r="C123" s="34" t="s">
        <v>479</v>
      </c>
      <c r="D123" s="50"/>
      <c r="E123" s="45" t="s">
        <v>464</v>
      </c>
      <c r="F123" s="44">
        <f>F124</f>
        <v>999999</v>
      </c>
      <c r="G123" s="44">
        <f>G124</f>
        <v>117082.62</v>
      </c>
      <c r="H123" s="44">
        <f>(G123/F123)*100</f>
        <v>11.708273708273707</v>
      </c>
      <c r="I123" s="44"/>
      <c r="J123" s="44"/>
      <c r="K123" s="44"/>
      <c r="L123" s="44">
        <f>L124</f>
        <v>999999</v>
      </c>
      <c r="M123" s="132"/>
      <c r="N123" s="133">
        <f t="shared" si="9"/>
        <v>0</v>
      </c>
    </row>
    <row r="124" spans="1:14" ht="12.75">
      <c r="A124" s="40" t="s">
        <v>252</v>
      </c>
      <c r="B124" s="51" t="s">
        <v>44</v>
      </c>
      <c r="C124" s="34"/>
      <c r="D124" s="50">
        <v>200</v>
      </c>
      <c r="E124" s="45" t="s">
        <v>177</v>
      </c>
      <c r="F124" s="44">
        <v>999999</v>
      </c>
      <c r="G124" s="44">
        <v>117082.62</v>
      </c>
      <c r="H124" s="44">
        <f>(G124/F124)*100</f>
        <v>11.708273708273707</v>
      </c>
      <c r="I124" s="44"/>
      <c r="J124" s="44"/>
      <c r="K124" s="44"/>
      <c r="L124" s="44">
        <f>F124</f>
        <v>999999</v>
      </c>
      <c r="M124" s="132"/>
      <c r="N124" s="133">
        <f t="shared" si="9"/>
        <v>0</v>
      </c>
    </row>
    <row r="125" spans="1:14" ht="22.5">
      <c r="A125" s="40" t="s">
        <v>252</v>
      </c>
      <c r="B125" s="51" t="s">
        <v>44</v>
      </c>
      <c r="C125" s="34" t="s">
        <v>480</v>
      </c>
      <c r="D125" s="50"/>
      <c r="E125" s="45" t="s">
        <v>465</v>
      </c>
      <c r="F125" s="44"/>
      <c r="G125" s="44"/>
      <c r="H125" s="44"/>
      <c r="I125" s="44">
        <f>I126</f>
        <v>53001.38</v>
      </c>
      <c r="J125" s="44">
        <f>J126</f>
        <v>53001.38</v>
      </c>
      <c r="K125" s="44">
        <f t="shared" si="8"/>
        <v>100</v>
      </c>
      <c r="L125" s="44">
        <f>I125</f>
        <v>53001.38</v>
      </c>
      <c r="M125" s="133">
        <f>J125</f>
        <v>53001.38</v>
      </c>
      <c r="N125" s="133">
        <f t="shared" si="9"/>
        <v>100</v>
      </c>
    </row>
    <row r="126" spans="1:14" ht="12.75">
      <c r="A126" s="40" t="s">
        <v>252</v>
      </c>
      <c r="B126" s="51" t="s">
        <v>44</v>
      </c>
      <c r="C126" s="34"/>
      <c r="D126" s="50">
        <v>200</v>
      </c>
      <c r="E126" s="45" t="s">
        <v>177</v>
      </c>
      <c r="F126" s="44"/>
      <c r="G126" s="44"/>
      <c r="H126" s="44"/>
      <c r="I126" s="44">
        <v>53001.38</v>
      </c>
      <c r="J126" s="44">
        <v>53001.38</v>
      </c>
      <c r="K126" s="44">
        <f t="shared" si="8"/>
        <v>100</v>
      </c>
      <c r="L126" s="44">
        <f>I126</f>
        <v>53001.38</v>
      </c>
      <c r="M126" s="133">
        <f>J126</f>
        <v>53001.38</v>
      </c>
      <c r="N126" s="133">
        <f t="shared" si="9"/>
        <v>100</v>
      </c>
    </row>
    <row r="127" spans="1:14" ht="12.75">
      <c r="A127" s="40" t="s">
        <v>252</v>
      </c>
      <c r="B127" s="51" t="s">
        <v>44</v>
      </c>
      <c r="C127" s="34" t="s">
        <v>472</v>
      </c>
      <c r="D127" s="50"/>
      <c r="E127" s="45" t="s">
        <v>474</v>
      </c>
      <c r="F127" s="44"/>
      <c r="G127" s="44"/>
      <c r="H127" s="48"/>
      <c r="I127" s="44">
        <f>I128</f>
        <v>311000</v>
      </c>
      <c r="J127" s="44">
        <v>0</v>
      </c>
      <c r="K127" s="48"/>
      <c r="L127" s="44">
        <f>L128</f>
        <v>311000</v>
      </c>
      <c r="M127" s="132">
        <f>M128</f>
        <v>0</v>
      </c>
      <c r="N127" s="133">
        <f t="shared" si="9"/>
        <v>0</v>
      </c>
    </row>
    <row r="128" spans="1:14" ht="12.75">
      <c r="A128" s="40" t="s">
        <v>252</v>
      </c>
      <c r="B128" s="51" t="s">
        <v>44</v>
      </c>
      <c r="C128" s="34"/>
      <c r="D128" s="50">
        <v>200</v>
      </c>
      <c r="E128" s="45" t="s">
        <v>475</v>
      </c>
      <c r="F128" s="44"/>
      <c r="G128" s="44">
        <f>G122+J122</f>
        <v>5419416.65</v>
      </c>
      <c r="H128" s="48"/>
      <c r="I128" s="44">
        <v>311000</v>
      </c>
      <c r="J128" s="44">
        <v>0</v>
      </c>
      <c r="K128" s="48"/>
      <c r="L128" s="44">
        <f>I128</f>
        <v>311000</v>
      </c>
      <c r="M128" s="132">
        <v>0</v>
      </c>
      <c r="N128" s="133">
        <f t="shared" si="9"/>
        <v>0</v>
      </c>
    </row>
    <row r="129" spans="1:14" ht="12.75">
      <c r="A129" s="40" t="s">
        <v>252</v>
      </c>
      <c r="B129" s="46" t="s">
        <v>46</v>
      </c>
      <c r="C129" s="43"/>
      <c r="D129" s="43"/>
      <c r="E129" s="45" t="s">
        <v>47</v>
      </c>
      <c r="F129" s="48">
        <f>F135</f>
        <v>0</v>
      </c>
      <c r="G129" s="48"/>
      <c r="H129" s="48"/>
      <c r="I129" s="48">
        <f>I130</f>
        <v>8010498.510000001</v>
      </c>
      <c r="J129" s="48">
        <f>J130</f>
        <v>5819018.09</v>
      </c>
      <c r="K129" s="48">
        <f t="shared" si="8"/>
        <v>72.64239650922798</v>
      </c>
      <c r="L129" s="48">
        <f>F129+I129</f>
        <v>8010498.510000001</v>
      </c>
      <c r="M129" s="48">
        <f>G129+J129</f>
        <v>5819018.09</v>
      </c>
      <c r="N129" s="235">
        <f t="shared" si="9"/>
        <v>72.64239650922798</v>
      </c>
    </row>
    <row r="130" spans="1:14" ht="12.75">
      <c r="A130" s="40" t="s">
        <v>252</v>
      </c>
      <c r="B130" s="51" t="s">
        <v>46</v>
      </c>
      <c r="C130" s="43" t="s">
        <v>291</v>
      </c>
      <c r="D130" s="43"/>
      <c r="E130" s="45" t="s">
        <v>184</v>
      </c>
      <c r="F130" s="44"/>
      <c r="G130" s="44"/>
      <c r="H130" s="48"/>
      <c r="I130" s="44">
        <f>I131+I132+I133</f>
        <v>8010498.510000001</v>
      </c>
      <c r="J130" s="44">
        <f>J131+J132+J133</f>
        <v>5819018.09</v>
      </c>
      <c r="K130" s="44">
        <f t="shared" si="8"/>
        <v>72.64239650922798</v>
      </c>
      <c r="L130" s="44">
        <f>L131+L132+L133</f>
        <v>8010498.510000001</v>
      </c>
      <c r="M130" s="44">
        <f>M131+M132+M133</f>
        <v>5819018.09</v>
      </c>
      <c r="N130" s="133">
        <f t="shared" si="9"/>
        <v>72.64239650922798</v>
      </c>
    </row>
    <row r="131" spans="1:14" ht="33.75">
      <c r="A131" s="40" t="s">
        <v>252</v>
      </c>
      <c r="B131" s="51" t="s">
        <v>46</v>
      </c>
      <c r="C131" s="43" t="s">
        <v>291</v>
      </c>
      <c r="D131" s="43">
        <v>100</v>
      </c>
      <c r="E131" s="45" t="s">
        <v>257</v>
      </c>
      <c r="F131" s="44"/>
      <c r="G131" s="44"/>
      <c r="H131" s="48"/>
      <c r="I131" s="44">
        <v>6195247.23</v>
      </c>
      <c r="J131" s="44">
        <v>4602250.35</v>
      </c>
      <c r="K131" s="44">
        <f t="shared" si="8"/>
        <v>74.28679081141367</v>
      </c>
      <c r="L131" s="44">
        <f>SUM(F131+I131)</f>
        <v>6195247.23</v>
      </c>
      <c r="M131" s="133">
        <f>J131</f>
        <v>4602250.35</v>
      </c>
      <c r="N131" s="133">
        <f t="shared" si="9"/>
        <v>74.28679081141367</v>
      </c>
    </row>
    <row r="132" spans="1:14" ht="12.75">
      <c r="A132" s="40" t="s">
        <v>252</v>
      </c>
      <c r="B132" s="51" t="s">
        <v>46</v>
      </c>
      <c r="C132" s="43" t="s">
        <v>291</v>
      </c>
      <c r="D132" s="43">
        <v>200</v>
      </c>
      <c r="E132" s="45" t="s">
        <v>177</v>
      </c>
      <c r="F132" s="44"/>
      <c r="G132" s="44"/>
      <c r="H132" s="48"/>
      <c r="I132" s="44">
        <v>1771360.08</v>
      </c>
      <c r="J132" s="44">
        <v>1184741.74</v>
      </c>
      <c r="K132" s="44">
        <f t="shared" si="8"/>
        <v>66.88316810210604</v>
      </c>
      <c r="L132" s="44">
        <f>SUM(F132+I132)</f>
        <v>1771360.08</v>
      </c>
      <c r="M132" s="133">
        <f>J132</f>
        <v>1184741.74</v>
      </c>
      <c r="N132" s="133">
        <f t="shared" si="9"/>
        <v>66.88316810210604</v>
      </c>
    </row>
    <row r="133" spans="1:14" ht="12.75">
      <c r="A133" s="40" t="s">
        <v>252</v>
      </c>
      <c r="B133" s="51" t="s">
        <v>46</v>
      </c>
      <c r="C133" s="43" t="s">
        <v>291</v>
      </c>
      <c r="D133" s="43">
        <v>800</v>
      </c>
      <c r="E133" s="45" t="s">
        <v>127</v>
      </c>
      <c r="F133" s="44"/>
      <c r="G133" s="44"/>
      <c r="H133" s="48"/>
      <c r="I133" s="44">
        <v>43891.2</v>
      </c>
      <c r="J133" s="44">
        <v>32026</v>
      </c>
      <c r="K133" s="44">
        <f t="shared" si="8"/>
        <v>72.96679060950714</v>
      </c>
      <c r="L133" s="44">
        <f>SUM(F133+I133)</f>
        <v>43891.2</v>
      </c>
      <c r="M133" s="133">
        <f>J133</f>
        <v>32026</v>
      </c>
      <c r="N133" s="133">
        <f t="shared" si="9"/>
        <v>72.96679060950714</v>
      </c>
    </row>
    <row r="134" spans="1:14" ht="33.75" hidden="1">
      <c r="A134" s="40"/>
      <c r="B134" s="51"/>
      <c r="C134" s="50"/>
      <c r="D134" s="50"/>
      <c r="E134" s="45" t="s">
        <v>345</v>
      </c>
      <c r="F134" s="44"/>
      <c r="G134" s="44"/>
      <c r="H134" s="48"/>
      <c r="I134" s="44"/>
      <c r="J134" s="44"/>
      <c r="K134" s="48"/>
      <c r="L134" s="44"/>
      <c r="M134" s="132"/>
      <c r="N134" s="133" t="e">
        <f t="shared" si="9"/>
        <v>#DIV/0!</v>
      </c>
    </row>
    <row r="135" spans="1:14" ht="33.75" hidden="1">
      <c r="A135" s="40" t="s">
        <v>252</v>
      </c>
      <c r="B135" s="51" t="s">
        <v>46</v>
      </c>
      <c r="C135" s="43" t="s">
        <v>348</v>
      </c>
      <c r="D135" s="50"/>
      <c r="E135" s="45" t="s">
        <v>345</v>
      </c>
      <c r="F135" s="44">
        <f>F136</f>
        <v>0</v>
      </c>
      <c r="G135" s="44"/>
      <c r="H135" s="48"/>
      <c r="I135" s="44"/>
      <c r="J135" s="44"/>
      <c r="K135" s="48"/>
      <c r="L135" s="44">
        <f>F135</f>
        <v>0</v>
      </c>
      <c r="M135" s="132"/>
      <c r="N135" s="133" t="e">
        <f t="shared" si="9"/>
        <v>#DIV/0!</v>
      </c>
    </row>
    <row r="136" spans="1:14" ht="12.75" hidden="1">
      <c r="A136" s="40" t="s">
        <v>252</v>
      </c>
      <c r="B136" s="51" t="s">
        <v>46</v>
      </c>
      <c r="C136" s="43" t="s">
        <v>348</v>
      </c>
      <c r="D136" s="43">
        <v>200</v>
      </c>
      <c r="E136" s="45" t="s">
        <v>177</v>
      </c>
      <c r="F136" s="44">
        <v>0</v>
      </c>
      <c r="G136" s="44"/>
      <c r="H136" s="48"/>
      <c r="I136" s="44"/>
      <c r="J136" s="44"/>
      <c r="K136" s="48"/>
      <c r="L136" s="44">
        <f>F136</f>
        <v>0</v>
      </c>
      <c r="M136" s="132"/>
      <c r="N136" s="133" t="e">
        <f t="shared" si="9"/>
        <v>#DIV/0!</v>
      </c>
    </row>
    <row r="137" spans="1:14" ht="12.75">
      <c r="A137" s="40" t="s">
        <v>252</v>
      </c>
      <c r="B137" s="46" t="s">
        <v>48</v>
      </c>
      <c r="C137" s="127"/>
      <c r="D137" s="127"/>
      <c r="E137" s="49" t="s">
        <v>49</v>
      </c>
      <c r="F137" s="48">
        <f>F143</f>
        <v>0</v>
      </c>
      <c r="G137" s="48"/>
      <c r="H137" s="48"/>
      <c r="I137" s="48">
        <f>I138+I143</f>
        <v>66000</v>
      </c>
      <c r="J137" s="48">
        <f>J138+J143</f>
        <v>16000</v>
      </c>
      <c r="K137" s="48">
        <f t="shared" si="8"/>
        <v>24.242424242424242</v>
      </c>
      <c r="L137" s="48">
        <f aca="true" t="shared" si="12" ref="L137:M142">I137</f>
        <v>66000</v>
      </c>
      <c r="M137" s="48">
        <f t="shared" si="12"/>
        <v>16000</v>
      </c>
      <c r="N137" s="235">
        <f t="shared" si="9"/>
        <v>24.242424242424242</v>
      </c>
    </row>
    <row r="138" spans="1:14" s="136" customFormat="1" ht="12.75">
      <c r="A138" s="42" t="s">
        <v>252</v>
      </c>
      <c r="B138" s="42" t="s">
        <v>504</v>
      </c>
      <c r="C138" s="54"/>
      <c r="D138" s="54"/>
      <c r="E138" s="83" t="s">
        <v>505</v>
      </c>
      <c r="F138" s="48"/>
      <c r="G138" s="48"/>
      <c r="H138" s="48"/>
      <c r="I138" s="48">
        <f>I139+I141</f>
        <v>16000</v>
      </c>
      <c r="J138" s="48">
        <f>J139+J141</f>
        <v>16000</v>
      </c>
      <c r="K138" s="48">
        <f t="shared" si="8"/>
        <v>100</v>
      </c>
      <c r="L138" s="48">
        <f t="shared" si="12"/>
        <v>16000</v>
      </c>
      <c r="M138" s="48">
        <f t="shared" si="12"/>
        <v>16000</v>
      </c>
      <c r="N138" s="235">
        <f t="shared" si="9"/>
        <v>100</v>
      </c>
    </row>
    <row r="139" spans="1:14" ht="12.75">
      <c r="A139" s="40"/>
      <c r="B139" s="40" t="s">
        <v>504</v>
      </c>
      <c r="C139" s="43" t="s">
        <v>291</v>
      </c>
      <c r="D139" s="43"/>
      <c r="E139" s="45" t="s">
        <v>184</v>
      </c>
      <c r="F139" s="44"/>
      <c r="G139" s="44"/>
      <c r="H139" s="44"/>
      <c r="I139" s="44">
        <f>I140</f>
        <v>8000</v>
      </c>
      <c r="J139" s="44">
        <f>J140</f>
        <v>8000</v>
      </c>
      <c r="K139" s="44">
        <f t="shared" si="8"/>
        <v>100</v>
      </c>
      <c r="L139" s="44">
        <f t="shared" si="12"/>
        <v>8000</v>
      </c>
      <c r="M139" s="44">
        <f t="shared" si="12"/>
        <v>8000</v>
      </c>
      <c r="N139" s="133">
        <f t="shared" si="9"/>
        <v>100</v>
      </c>
    </row>
    <row r="140" spans="1:14" ht="12.75">
      <c r="A140" s="40" t="s">
        <v>252</v>
      </c>
      <c r="B140" s="40" t="s">
        <v>504</v>
      </c>
      <c r="C140" s="43" t="s">
        <v>291</v>
      </c>
      <c r="D140" s="43">
        <v>200</v>
      </c>
      <c r="E140" s="45" t="s">
        <v>177</v>
      </c>
      <c r="F140" s="44"/>
      <c r="G140" s="44"/>
      <c r="H140" s="44"/>
      <c r="I140" s="44">
        <v>8000</v>
      </c>
      <c r="J140" s="44">
        <v>8000</v>
      </c>
      <c r="K140" s="44">
        <f t="shared" si="8"/>
        <v>100</v>
      </c>
      <c r="L140" s="44">
        <f t="shared" si="12"/>
        <v>8000</v>
      </c>
      <c r="M140" s="44">
        <f t="shared" si="12"/>
        <v>8000</v>
      </c>
      <c r="N140" s="133">
        <f t="shared" si="9"/>
        <v>100</v>
      </c>
    </row>
    <row r="141" spans="1:14" ht="12.75">
      <c r="A141" s="40" t="s">
        <v>252</v>
      </c>
      <c r="B141" s="40" t="s">
        <v>504</v>
      </c>
      <c r="C141" s="43" t="s">
        <v>268</v>
      </c>
      <c r="D141" s="43"/>
      <c r="E141" s="45" t="s">
        <v>201</v>
      </c>
      <c r="F141" s="44"/>
      <c r="G141" s="44"/>
      <c r="H141" s="44"/>
      <c r="I141" s="44">
        <f>I142</f>
        <v>8000</v>
      </c>
      <c r="J141" s="44">
        <f>J142</f>
        <v>8000</v>
      </c>
      <c r="K141" s="44">
        <f t="shared" si="8"/>
        <v>100</v>
      </c>
      <c r="L141" s="44">
        <f t="shared" si="12"/>
        <v>8000</v>
      </c>
      <c r="M141" s="44">
        <f t="shared" si="12"/>
        <v>8000</v>
      </c>
      <c r="N141" s="133">
        <f t="shared" si="9"/>
        <v>100</v>
      </c>
    </row>
    <row r="142" spans="1:14" ht="12.75">
      <c r="A142" s="40" t="s">
        <v>252</v>
      </c>
      <c r="B142" s="40" t="s">
        <v>504</v>
      </c>
      <c r="C142" s="43" t="s">
        <v>268</v>
      </c>
      <c r="D142" s="43">
        <v>200</v>
      </c>
      <c r="E142" s="45" t="s">
        <v>177</v>
      </c>
      <c r="F142" s="44"/>
      <c r="G142" s="44"/>
      <c r="H142" s="44"/>
      <c r="I142" s="44">
        <v>8000</v>
      </c>
      <c r="J142" s="44">
        <v>8000</v>
      </c>
      <c r="K142" s="44">
        <f t="shared" si="8"/>
        <v>100</v>
      </c>
      <c r="L142" s="44">
        <f t="shared" si="12"/>
        <v>8000</v>
      </c>
      <c r="M142" s="44">
        <f t="shared" si="12"/>
        <v>8000</v>
      </c>
      <c r="N142" s="133">
        <f t="shared" si="9"/>
        <v>100</v>
      </c>
    </row>
    <row r="143" spans="1:14" s="136" customFormat="1" ht="12.75">
      <c r="A143" s="42" t="s">
        <v>252</v>
      </c>
      <c r="B143" s="42" t="s">
        <v>50</v>
      </c>
      <c r="C143" s="54"/>
      <c r="D143" s="54"/>
      <c r="E143" s="58" t="s">
        <v>292</v>
      </c>
      <c r="F143" s="48">
        <f>F144</f>
        <v>0</v>
      </c>
      <c r="G143" s="48"/>
      <c r="H143" s="48"/>
      <c r="I143" s="48">
        <f>I144</f>
        <v>50000</v>
      </c>
      <c r="J143" s="48">
        <f>J144</f>
        <v>0</v>
      </c>
      <c r="K143" s="48">
        <f t="shared" si="8"/>
        <v>0</v>
      </c>
      <c r="L143" s="48">
        <f>L144</f>
        <v>50000</v>
      </c>
      <c r="M143" s="48">
        <f>M144</f>
        <v>0</v>
      </c>
      <c r="N143" s="235">
        <f t="shared" si="9"/>
        <v>0</v>
      </c>
    </row>
    <row r="144" spans="1:14" ht="12.75">
      <c r="A144" s="40" t="s">
        <v>252</v>
      </c>
      <c r="B144" s="40" t="s">
        <v>50</v>
      </c>
      <c r="C144" s="43" t="s">
        <v>293</v>
      </c>
      <c r="D144" s="43"/>
      <c r="E144" s="47" t="s">
        <v>77</v>
      </c>
      <c r="F144" s="44"/>
      <c r="G144" s="44"/>
      <c r="H144" s="48"/>
      <c r="I144" s="44">
        <f>I145</f>
        <v>50000</v>
      </c>
      <c r="J144" s="44">
        <f>J145</f>
        <v>0</v>
      </c>
      <c r="K144" s="44">
        <f t="shared" si="8"/>
        <v>0</v>
      </c>
      <c r="L144" s="44">
        <f>L145</f>
        <v>50000</v>
      </c>
      <c r="M144" s="44">
        <f>M145</f>
        <v>0</v>
      </c>
      <c r="N144" s="133">
        <f t="shared" si="9"/>
        <v>0</v>
      </c>
    </row>
    <row r="145" spans="1:14" ht="12.75">
      <c r="A145" s="40" t="s">
        <v>252</v>
      </c>
      <c r="B145" s="40" t="s">
        <v>50</v>
      </c>
      <c r="C145" s="43" t="s">
        <v>293</v>
      </c>
      <c r="D145" s="43">
        <v>200</v>
      </c>
      <c r="E145" s="45" t="s">
        <v>177</v>
      </c>
      <c r="F145" s="44"/>
      <c r="G145" s="44"/>
      <c r="H145" s="48"/>
      <c r="I145" s="44">
        <v>50000</v>
      </c>
      <c r="J145" s="44">
        <v>0</v>
      </c>
      <c r="K145" s="44">
        <f t="shared" si="8"/>
        <v>0</v>
      </c>
      <c r="L145" s="44">
        <f>SUM(F145+I145)</f>
        <v>50000</v>
      </c>
      <c r="M145" s="133">
        <f>J145</f>
        <v>0</v>
      </c>
      <c r="N145" s="133">
        <f t="shared" si="9"/>
        <v>0</v>
      </c>
    </row>
    <row r="146" spans="1:14" ht="12.75">
      <c r="A146" s="40" t="s">
        <v>252</v>
      </c>
      <c r="B146" s="42" t="s">
        <v>52</v>
      </c>
      <c r="C146" s="126"/>
      <c r="D146" s="126"/>
      <c r="E146" s="49" t="s">
        <v>294</v>
      </c>
      <c r="F146" s="48">
        <f>F147</f>
        <v>0</v>
      </c>
      <c r="G146" s="48"/>
      <c r="H146" s="48"/>
      <c r="I146" s="48">
        <f>I147</f>
        <v>1403000</v>
      </c>
      <c r="J146" s="48">
        <f>J147</f>
        <v>350749</v>
      </c>
      <c r="K146" s="48">
        <f t="shared" si="8"/>
        <v>24.99992872416251</v>
      </c>
      <c r="L146" s="48">
        <f>L147</f>
        <v>1403000</v>
      </c>
      <c r="M146" s="48">
        <f>M147</f>
        <v>350749</v>
      </c>
      <c r="N146" s="235">
        <f t="shared" si="9"/>
        <v>24.99992872416251</v>
      </c>
    </row>
    <row r="147" spans="1:14" ht="12.75">
      <c r="A147" s="40" t="s">
        <v>252</v>
      </c>
      <c r="B147" s="46" t="s">
        <v>54</v>
      </c>
      <c r="C147" s="52"/>
      <c r="D147" s="52"/>
      <c r="E147" s="53" t="s">
        <v>55</v>
      </c>
      <c r="F147" s="48">
        <f>F148+F154+F155+F156</f>
        <v>0</v>
      </c>
      <c r="G147" s="48"/>
      <c r="H147" s="48"/>
      <c r="I147" s="48">
        <f>I148+I154+I156</f>
        <v>1403000</v>
      </c>
      <c r="J147" s="48">
        <f>J148+J154+J156</f>
        <v>350749</v>
      </c>
      <c r="K147" s="48">
        <f t="shared" si="8"/>
        <v>24.99992872416251</v>
      </c>
      <c r="L147" s="48">
        <f>L148+L154+L156</f>
        <v>1403000</v>
      </c>
      <c r="M147" s="48">
        <f>M148+M154+M156</f>
        <v>350749</v>
      </c>
      <c r="N147" s="235">
        <f t="shared" si="9"/>
        <v>24.99992872416251</v>
      </c>
    </row>
    <row r="148" spans="1:14" ht="15" customHeight="1">
      <c r="A148" s="40" t="s">
        <v>252</v>
      </c>
      <c r="B148" s="51" t="s">
        <v>54</v>
      </c>
      <c r="C148" s="43" t="s">
        <v>124</v>
      </c>
      <c r="D148" s="43"/>
      <c r="E148" s="45" t="s">
        <v>123</v>
      </c>
      <c r="F148" s="44">
        <f>F149</f>
        <v>0</v>
      </c>
      <c r="G148" s="44"/>
      <c r="H148" s="48"/>
      <c r="I148" s="44">
        <f>I149+I150+I151+I152+I153</f>
        <v>1403000</v>
      </c>
      <c r="J148" s="44">
        <f>J149+J150+J151+J152+J153</f>
        <v>350749</v>
      </c>
      <c r="K148" s="44">
        <f aca="true" t="shared" si="13" ref="K148:K186">(J148/I148)*100</f>
        <v>24.99992872416251</v>
      </c>
      <c r="L148" s="44">
        <f>L149+L150+L151+L152+L153</f>
        <v>1403000</v>
      </c>
      <c r="M148" s="44">
        <f>M149+M150+M151+M152+M153</f>
        <v>350749</v>
      </c>
      <c r="N148" s="133">
        <f aca="true" t="shared" si="14" ref="N148:N186">(M148/L148)*100</f>
        <v>24.99992872416251</v>
      </c>
    </row>
    <row r="149" spans="1:14" ht="33.75" hidden="1">
      <c r="A149" s="40" t="s">
        <v>252</v>
      </c>
      <c r="B149" s="51" t="s">
        <v>54</v>
      </c>
      <c r="C149" s="43" t="s">
        <v>295</v>
      </c>
      <c r="D149" s="43">
        <v>100</v>
      </c>
      <c r="E149" s="45" t="s">
        <v>257</v>
      </c>
      <c r="F149" s="44"/>
      <c r="G149" s="44"/>
      <c r="H149" s="48"/>
      <c r="I149" s="44">
        <v>0</v>
      </c>
      <c r="J149" s="44"/>
      <c r="K149" s="44" t="e">
        <f t="shared" si="13"/>
        <v>#DIV/0!</v>
      </c>
      <c r="L149" s="44">
        <f>SUM(F149+I149)</f>
        <v>0</v>
      </c>
      <c r="M149" s="132"/>
      <c r="N149" s="133" t="e">
        <f t="shared" si="14"/>
        <v>#DIV/0!</v>
      </c>
    </row>
    <row r="150" spans="1:14" ht="12.75" hidden="1">
      <c r="A150" s="40" t="s">
        <v>252</v>
      </c>
      <c r="B150" s="51" t="s">
        <v>54</v>
      </c>
      <c r="C150" s="43" t="s">
        <v>295</v>
      </c>
      <c r="D150" s="43">
        <v>200</v>
      </c>
      <c r="E150" s="45" t="s">
        <v>177</v>
      </c>
      <c r="F150" s="44"/>
      <c r="G150" s="44"/>
      <c r="H150" s="48"/>
      <c r="I150" s="44">
        <v>0</v>
      </c>
      <c r="J150" s="44"/>
      <c r="K150" s="44" t="e">
        <f t="shared" si="13"/>
        <v>#DIV/0!</v>
      </c>
      <c r="L150" s="44">
        <f>SUM(F150+I150)</f>
        <v>0</v>
      </c>
      <c r="M150" s="132"/>
      <c r="N150" s="133" t="e">
        <f t="shared" si="14"/>
        <v>#DIV/0!</v>
      </c>
    </row>
    <row r="151" spans="1:14" ht="12.75" hidden="1">
      <c r="A151" s="40" t="s">
        <v>252</v>
      </c>
      <c r="B151" s="51" t="s">
        <v>54</v>
      </c>
      <c r="C151" s="43" t="s">
        <v>295</v>
      </c>
      <c r="D151" s="43">
        <v>300</v>
      </c>
      <c r="E151" s="45" t="s">
        <v>91</v>
      </c>
      <c r="F151" s="44"/>
      <c r="G151" s="44"/>
      <c r="H151" s="48"/>
      <c r="I151" s="44">
        <v>0</v>
      </c>
      <c r="J151" s="44"/>
      <c r="K151" s="44" t="e">
        <f t="shared" si="13"/>
        <v>#DIV/0!</v>
      </c>
      <c r="L151" s="44">
        <f>SUM(F151+I151)</f>
        <v>0</v>
      </c>
      <c r="M151" s="132"/>
      <c r="N151" s="133" t="e">
        <f t="shared" si="14"/>
        <v>#DIV/0!</v>
      </c>
    </row>
    <row r="152" spans="1:14" ht="12.75">
      <c r="A152" s="40" t="s">
        <v>252</v>
      </c>
      <c r="B152" s="51" t="s">
        <v>54</v>
      </c>
      <c r="C152" s="43" t="s">
        <v>124</v>
      </c>
      <c r="D152" s="43">
        <v>500</v>
      </c>
      <c r="E152" s="47" t="s">
        <v>126</v>
      </c>
      <c r="F152" s="44"/>
      <c r="G152" s="44"/>
      <c r="H152" s="48"/>
      <c r="I152" s="44">
        <v>1403000</v>
      </c>
      <c r="J152" s="44">
        <v>350749</v>
      </c>
      <c r="K152" s="44">
        <f t="shared" si="13"/>
        <v>24.99992872416251</v>
      </c>
      <c r="L152" s="44">
        <f>I152</f>
        <v>1403000</v>
      </c>
      <c r="M152" s="133">
        <f>J152</f>
        <v>350749</v>
      </c>
      <c r="N152" s="133">
        <f t="shared" si="14"/>
        <v>24.99992872416251</v>
      </c>
    </row>
    <row r="153" spans="1:14" ht="12.75" hidden="1">
      <c r="A153" s="40" t="s">
        <v>252</v>
      </c>
      <c r="B153" s="51" t="s">
        <v>54</v>
      </c>
      <c r="C153" s="43" t="s">
        <v>295</v>
      </c>
      <c r="D153" s="43">
        <v>800</v>
      </c>
      <c r="E153" s="45" t="s">
        <v>127</v>
      </c>
      <c r="F153" s="44"/>
      <c r="G153" s="44"/>
      <c r="H153" s="48" t="e">
        <f aca="true" t="shared" si="15" ref="H153:H158">(G153/F153)*100</f>
        <v>#DIV/0!</v>
      </c>
      <c r="I153" s="44">
        <v>0</v>
      </c>
      <c r="J153" s="44"/>
      <c r="K153" s="48" t="e">
        <f t="shared" si="13"/>
        <v>#DIV/0!</v>
      </c>
      <c r="L153" s="44">
        <f>SUM(F153+I153)</f>
        <v>0</v>
      </c>
      <c r="M153" s="132"/>
      <c r="N153" s="133" t="e">
        <f t="shared" si="14"/>
        <v>#DIV/0!</v>
      </c>
    </row>
    <row r="154" spans="1:14" ht="22.5" hidden="1">
      <c r="A154" s="40" t="s">
        <v>252</v>
      </c>
      <c r="B154" s="51" t="s">
        <v>54</v>
      </c>
      <c r="C154" s="43" t="s">
        <v>296</v>
      </c>
      <c r="D154" s="43"/>
      <c r="E154" s="45" t="s">
        <v>297</v>
      </c>
      <c r="F154" s="44"/>
      <c r="G154" s="44"/>
      <c r="H154" s="48" t="e">
        <f t="shared" si="15"/>
        <v>#DIV/0!</v>
      </c>
      <c r="I154" s="44">
        <f>I155</f>
        <v>0</v>
      </c>
      <c r="J154" s="44"/>
      <c r="K154" s="48" t="e">
        <f t="shared" si="13"/>
        <v>#DIV/0!</v>
      </c>
      <c r="L154" s="44">
        <f>F154+I154</f>
        <v>0</v>
      </c>
      <c r="M154" s="132"/>
      <c r="N154" s="133" t="e">
        <f t="shared" si="14"/>
        <v>#DIV/0!</v>
      </c>
    </row>
    <row r="155" spans="1:14" ht="12.75" hidden="1">
      <c r="A155" s="40" t="s">
        <v>252</v>
      </c>
      <c r="B155" s="51" t="s">
        <v>54</v>
      </c>
      <c r="C155" s="43" t="s">
        <v>296</v>
      </c>
      <c r="D155" s="43">
        <v>200</v>
      </c>
      <c r="E155" s="45" t="s">
        <v>177</v>
      </c>
      <c r="F155" s="44"/>
      <c r="G155" s="44"/>
      <c r="H155" s="48" t="e">
        <f t="shared" si="15"/>
        <v>#DIV/0!</v>
      </c>
      <c r="I155" s="44">
        <v>0</v>
      </c>
      <c r="J155" s="44"/>
      <c r="K155" s="48" t="e">
        <f t="shared" si="13"/>
        <v>#DIV/0!</v>
      </c>
      <c r="L155" s="44">
        <f>F155+I155</f>
        <v>0</v>
      </c>
      <c r="M155" s="132"/>
      <c r="N155" s="133" t="e">
        <f t="shared" si="14"/>
        <v>#DIV/0!</v>
      </c>
    </row>
    <row r="156" spans="1:14" ht="22.5" hidden="1">
      <c r="A156" s="40" t="s">
        <v>252</v>
      </c>
      <c r="B156" s="51" t="s">
        <v>54</v>
      </c>
      <c r="C156" s="43" t="s">
        <v>298</v>
      </c>
      <c r="D156" s="43"/>
      <c r="E156" s="45" t="s">
        <v>132</v>
      </c>
      <c r="F156" s="44">
        <f>F157</f>
        <v>0</v>
      </c>
      <c r="G156" s="44"/>
      <c r="H156" s="48" t="e">
        <f t="shared" si="15"/>
        <v>#DIV/0!</v>
      </c>
      <c r="I156" s="44">
        <v>0</v>
      </c>
      <c r="J156" s="44"/>
      <c r="K156" s="48" t="e">
        <f t="shared" si="13"/>
        <v>#DIV/0!</v>
      </c>
      <c r="L156" s="44">
        <f>L157</f>
        <v>0</v>
      </c>
      <c r="M156" s="132"/>
      <c r="N156" s="133" t="e">
        <f t="shared" si="14"/>
        <v>#DIV/0!</v>
      </c>
    </row>
    <row r="157" spans="1:14" ht="12.75" hidden="1">
      <c r="A157" s="40" t="s">
        <v>252</v>
      </c>
      <c r="B157" s="51" t="s">
        <v>54</v>
      </c>
      <c r="C157" s="43" t="s">
        <v>298</v>
      </c>
      <c r="D157" s="43">
        <v>200</v>
      </c>
      <c r="E157" s="45" t="s">
        <v>177</v>
      </c>
      <c r="F157" s="44"/>
      <c r="G157" s="44"/>
      <c r="H157" s="48" t="e">
        <f t="shared" si="15"/>
        <v>#DIV/0!</v>
      </c>
      <c r="I157" s="44">
        <v>0</v>
      </c>
      <c r="J157" s="44"/>
      <c r="K157" s="48" t="e">
        <f t="shared" si="13"/>
        <v>#DIV/0!</v>
      </c>
      <c r="L157" s="44">
        <f>SUM(F157+I157)</f>
        <v>0</v>
      </c>
      <c r="M157" s="132"/>
      <c r="N157" s="133" t="e">
        <f t="shared" si="14"/>
        <v>#DIV/0!</v>
      </c>
    </row>
    <row r="158" spans="1:14" ht="12.75">
      <c r="A158" s="40" t="s">
        <v>252</v>
      </c>
      <c r="B158" s="46" t="s">
        <v>56</v>
      </c>
      <c r="C158" s="127"/>
      <c r="D158" s="127"/>
      <c r="E158" s="49" t="s">
        <v>57</v>
      </c>
      <c r="F158" s="48">
        <f>F159+F162</f>
        <v>763273</v>
      </c>
      <c r="G158" s="48">
        <f>G159+G162</f>
        <v>671763.16</v>
      </c>
      <c r="H158" s="48">
        <f t="shared" si="15"/>
        <v>88.01086374075855</v>
      </c>
      <c r="I158" s="48">
        <f>I159+I162</f>
        <v>890400</v>
      </c>
      <c r="J158" s="48">
        <f>J159+J162</f>
        <v>620206.69</v>
      </c>
      <c r="K158" s="48">
        <f t="shared" si="13"/>
        <v>69.65483939802336</v>
      </c>
      <c r="L158" s="48">
        <f>L159+L162</f>
        <v>1653673</v>
      </c>
      <c r="M158" s="48">
        <f>M159+M162</f>
        <v>1291969.85</v>
      </c>
      <c r="N158" s="133">
        <f t="shared" si="14"/>
        <v>78.1272869545551</v>
      </c>
    </row>
    <row r="159" spans="1:14" ht="12.75">
      <c r="A159" s="40" t="s">
        <v>252</v>
      </c>
      <c r="B159" s="46" t="s">
        <v>58</v>
      </c>
      <c r="C159" s="43"/>
      <c r="D159" s="43"/>
      <c r="E159" s="53" t="s">
        <v>59</v>
      </c>
      <c r="F159" s="48">
        <f>F160</f>
        <v>0</v>
      </c>
      <c r="G159" s="48">
        <f>G160</f>
        <v>0</v>
      </c>
      <c r="H159" s="48"/>
      <c r="I159" s="48">
        <f>I160</f>
        <v>200000</v>
      </c>
      <c r="J159" s="48">
        <f>J160</f>
        <v>130547</v>
      </c>
      <c r="K159" s="48">
        <f t="shared" si="13"/>
        <v>65.2735</v>
      </c>
      <c r="L159" s="48">
        <f>L160</f>
        <v>200000</v>
      </c>
      <c r="M159" s="48">
        <f>M160</f>
        <v>130547</v>
      </c>
      <c r="N159" s="133">
        <f t="shared" si="14"/>
        <v>65.2735</v>
      </c>
    </row>
    <row r="160" spans="1:14" ht="22.5">
      <c r="A160" s="40" t="s">
        <v>252</v>
      </c>
      <c r="B160" s="51" t="s">
        <v>58</v>
      </c>
      <c r="C160" s="43" t="s">
        <v>299</v>
      </c>
      <c r="D160" s="43"/>
      <c r="E160" s="45" t="s">
        <v>92</v>
      </c>
      <c r="F160" s="48"/>
      <c r="G160" s="48"/>
      <c r="H160" s="48"/>
      <c r="I160" s="44">
        <f>I161</f>
        <v>200000</v>
      </c>
      <c r="J160" s="44">
        <f>J161</f>
        <v>130547</v>
      </c>
      <c r="K160" s="44">
        <f t="shared" si="13"/>
        <v>65.2735</v>
      </c>
      <c r="L160" s="44">
        <f>L161</f>
        <v>200000</v>
      </c>
      <c r="M160" s="44">
        <f>M161</f>
        <v>130547</v>
      </c>
      <c r="N160" s="133">
        <f t="shared" si="14"/>
        <v>65.2735</v>
      </c>
    </row>
    <row r="161" spans="1:14" ht="12.75">
      <c r="A161" s="40" t="s">
        <v>252</v>
      </c>
      <c r="B161" s="51" t="s">
        <v>58</v>
      </c>
      <c r="C161" s="43" t="s">
        <v>299</v>
      </c>
      <c r="D161" s="43">
        <v>300</v>
      </c>
      <c r="E161" s="57" t="s">
        <v>91</v>
      </c>
      <c r="F161" s="48"/>
      <c r="G161" s="48"/>
      <c r="H161" s="48"/>
      <c r="I161" s="44">
        <v>200000</v>
      </c>
      <c r="J161" s="44">
        <v>130547</v>
      </c>
      <c r="K161" s="44">
        <f t="shared" si="13"/>
        <v>65.2735</v>
      </c>
      <c r="L161" s="44">
        <f>SUM(F161+I161)</f>
        <v>200000</v>
      </c>
      <c r="M161" s="133">
        <f>J161</f>
        <v>130547</v>
      </c>
      <c r="N161" s="133">
        <f t="shared" si="14"/>
        <v>65.2735</v>
      </c>
    </row>
    <row r="162" spans="1:14" ht="12.75">
      <c r="A162" s="42" t="s">
        <v>252</v>
      </c>
      <c r="B162" s="46" t="s">
        <v>60</v>
      </c>
      <c r="C162" s="54"/>
      <c r="D162" s="54"/>
      <c r="E162" s="58" t="s">
        <v>61</v>
      </c>
      <c r="F162" s="48">
        <f>F165+F167+F173</f>
        <v>763273</v>
      </c>
      <c r="G162" s="48">
        <f>G165+G167+G173</f>
        <v>671763.16</v>
      </c>
      <c r="H162" s="48">
        <f>(G162/F162)*100</f>
        <v>88.01086374075855</v>
      </c>
      <c r="I162" s="48">
        <f>I167+I169+I175+I177</f>
        <v>690400</v>
      </c>
      <c r="J162" s="48">
        <f>J167+J169+J175+J177</f>
        <v>489659.69</v>
      </c>
      <c r="K162" s="48">
        <f t="shared" si="13"/>
        <v>70.92405706836617</v>
      </c>
      <c r="L162" s="48">
        <f>F162+I162</f>
        <v>1453673</v>
      </c>
      <c r="M162" s="48">
        <f>G162+J162</f>
        <v>1161422.85</v>
      </c>
      <c r="N162" s="235">
        <f t="shared" si="14"/>
        <v>79.89574340308997</v>
      </c>
    </row>
    <row r="163" spans="1:14" ht="22.5" hidden="1">
      <c r="A163" s="40" t="s">
        <v>252</v>
      </c>
      <c r="B163" s="51" t="s">
        <v>60</v>
      </c>
      <c r="C163" s="43" t="s">
        <v>300</v>
      </c>
      <c r="D163" s="43"/>
      <c r="E163" s="45" t="s">
        <v>301</v>
      </c>
      <c r="F163" s="44"/>
      <c r="G163" s="44"/>
      <c r="H163" s="48" t="e">
        <f>(G163/F163)*100</f>
        <v>#DIV/0!</v>
      </c>
      <c r="I163" s="44">
        <v>0</v>
      </c>
      <c r="J163" s="44"/>
      <c r="K163" s="48" t="e">
        <f t="shared" si="13"/>
        <v>#DIV/0!</v>
      </c>
      <c r="L163" s="44">
        <f>SUM(F163+I163)</f>
        <v>0</v>
      </c>
      <c r="M163" s="132"/>
      <c r="N163" s="133" t="e">
        <f t="shared" si="14"/>
        <v>#DIV/0!</v>
      </c>
    </row>
    <row r="164" spans="1:14" ht="22.5" hidden="1">
      <c r="A164" s="40" t="s">
        <v>252</v>
      </c>
      <c r="B164" s="51" t="s">
        <v>60</v>
      </c>
      <c r="C164" s="43" t="s">
        <v>302</v>
      </c>
      <c r="D164" s="43"/>
      <c r="E164" s="45" t="s">
        <v>303</v>
      </c>
      <c r="F164" s="44"/>
      <c r="G164" s="44"/>
      <c r="H164" s="48" t="e">
        <f>(G164/F164)*100</f>
        <v>#DIV/0!</v>
      </c>
      <c r="I164" s="44">
        <v>0</v>
      </c>
      <c r="J164" s="44"/>
      <c r="K164" s="48" t="e">
        <f t="shared" si="13"/>
        <v>#DIV/0!</v>
      </c>
      <c r="L164" s="44">
        <f>SUM(F164+I164)</f>
        <v>0</v>
      </c>
      <c r="M164" s="132"/>
      <c r="N164" s="133" t="e">
        <f t="shared" si="14"/>
        <v>#DIV/0!</v>
      </c>
    </row>
    <row r="165" spans="1:14" ht="12.75">
      <c r="A165" s="40" t="s">
        <v>252</v>
      </c>
      <c r="B165" s="51" t="s">
        <v>60</v>
      </c>
      <c r="C165" s="43" t="s">
        <v>333</v>
      </c>
      <c r="D165" s="43"/>
      <c r="E165" s="45" t="s">
        <v>308</v>
      </c>
      <c r="F165" s="44">
        <f>F166</f>
        <v>0</v>
      </c>
      <c r="G165" s="44"/>
      <c r="H165" s="48"/>
      <c r="I165" s="44"/>
      <c r="J165" s="44"/>
      <c r="K165" s="48"/>
      <c r="L165" s="44"/>
      <c r="M165" s="132"/>
      <c r="N165" s="133"/>
    </row>
    <row r="166" spans="1:14" ht="12.75">
      <c r="A166" s="40" t="s">
        <v>252</v>
      </c>
      <c r="B166" s="51" t="s">
        <v>60</v>
      </c>
      <c r="C166" s="43" t="s">
        <v>333</v>
      </c>
      <c r="D166" s="43">
        <v>200</v>
      </c>
      <c r="E166" s="45" t="s">
        <v>177</v>
      </c>
      <c r="F166" s="44">
        <v>0</v>
      </c>
      <c r="G166" s="44"/>
      <c r="H166" s="48"/>
      <c r="I166" s="44"/>
      <c r="J166" s="44"/>
      <c r="K166" s="44"/>
      <c r="L166" s="44"/>
      <c r="M166" s="132"/>
      <c r="N166" s="133"/>
    </row>
    <row r="167" spans="1:14" s="135" customFormat="1" ht="22.5">
      <c r="A167" s="73" t="s">
        <v>252</v>
      </c>
      <c r="B167" s="74" t="s">
        <v>60</v>
      </c>
      <c r="C167" s="78" t="s">
        <v>101</v>
      </c>
      <c r="D167" s="78"/>
      <c r="E167" s="76" t="s">
        <v>304</v>
      </c>
      <c r="F167" s="77">
        <f>F168</f>
        <v>681673</v>
      </c>
      <c r="G167" s="77">
        <f>G168</f>
        <v>671763.16</v>
      </c>
      <c r="H167" s="44">
        <f>(G167/F167)*100</f>
        <v>98.54624724758058</v>
      </c>
      <c r="I167" s="77">
        <f>I168</f>
        <v>431612.86</v>
      </c>
      <c r="J167" s="77">
        <f>J168</f>
        <v>431612.86</v>
      </c>
      <c r="K167" s="44">
        <f t="shared" si="13"/>
        <v>100</v>
      </c>
      <c r="L167" s="77">
        <f>I167+F167</f>
        <v>1113285.8599999999</v>
      </c>
      <c r="M167" s="77">
        <f>J167+G167</f>
        <v>1103376.02</v>
      </c>
      <c r="N167" s="133">
        <f t="shared" si="14"/>
        <v>99.10985665442658</v>
      </c>
    </row>
    <row r="168" spans="1:14" s="135" customFormat="1" ht="12.75">
      <c r="A168" s="73" t="s">
        <v>252</v>
      </c>
      <c r="B168" s="74" t="s">
        <v>60</v>
      </c>
      <c r="C168" s="78" t="s">
        <v>101</v>
      </c>
      <c r="D168" s="75">
        <v>300</v>
      </c>
      <c r="E168" s="110" t="s">
        <v>91</v>
      </c>
      <c r="F168" s="77">
        <v>681673</v>
      </c>
      <c r="G168" s="77">
        <v>671763.16</v>
      </c>
      <c r="H168" s="44">
        <f>(G168/F168)*100</f>
        <v>98.54624724758058</v>
      </c>
      <c r="I168" s="77">
        <v>431612.86</v>
      </c>
      <c r="J168" s="77">
        <v>431612.86</v>
      </c>
      <c r="K168" s="44">
        <f t="shared" si="13"/>
        <v>100</v>
      </c>
      <c r="L168" s="77">
        <f>F168+I168</f>
        <v>1113285.8599999999</v>
      </c>
      <c r="M168" s="77">
        <f>G168+J168</f>
        <v>1103376.02</v>
      </c>
      <c r="N168" s="133">
        <f t="shared" si="14"/>
        <v>99.10985665442658</v>
      </c>
    </row>
    <row r="169" spans="1:14" s="135" customFormat="1" ht="24">
      <c r="A169" s="73" t="s">
        <v>252</v>
      </c>
      <c r="B169" s="74" t="s">
        <v>60</v>
      </c>
      <c r="C169" s="78" t="s">
        <v>103</v>
      </c>
      <c r="D169" s="75"/>
      <c r="E169" s="110" t="s">
        <v>305</v>
      </c>
      <c r="F169" s="77"/>
      <c r="G169" s="77"/>
      <c r="H169" s="44"/>
      <c r="I169" s="77">
        <f aca="true" t="shared" si="16" ref="I169:J171">I170</f>
        <v>54400</v>
      </c>
      <c r="J169" s="77">
        <f t="shared" si="16"/>
        <v>0</v>
      </c>
      <c r="K169" s="44">
        <f t="shared" si="13"/>
        <v>0</v>
      </c>
      <c r="L169" s="77">
        <f aca="true" t="shared" si="17" ref="L169:M172">I169</f>
        <v>54400</v>
      </c>
      <c r="M169" s="77">
        <f t="shared" si="17"/>
        <v>0</v>
      </c>
      <c r="N169" s="133">
        <f t="shared" si="14"/>
        <v>0</v>
      </c>
    </row>
    <row r="170" spans="1:14" s="135" customFormat="1" ht="24">
      <c r="A170" s="73" t="s">
        <v>252</v>
      </c>
      <c r="B170" s="74" t="s">
        <v>60</v>
      </c>
      <c r="C170" s="78" t="s">
        <v>105</v>
      </c>
      <c r="D170" s="75"/>
      <c r="E170" s="110" t="s">
        <v>104</v>
      </c>
      <c r="F170" s="77"/>
      <c r="G170" s="77"/>
      <c r="H170" s="48"/>
      <c r="I170" s="77">
        <f t="shared" si="16"/>
        <v>54400</v>
      </c>
      <c r="J170" s="77">
        <f t="shared" si="16"/>
        <v>0</v>
      </c>
      <c r="K170" s="44">
        <f t="shared" si="13"/>
        <v>0</v>
      </c>
      <c r="L170" s="77">
        <f t="shared" si="17"/>
        <v>54400</v>
      </c>
      <c r="M170" s="77">
        <f t="shared" si="17"/>
        <v>0</v>
      </c>
      <c r="N170" s="133">
        <f t="shared" si="14"/>
        <v>0</v>
      </c>
    </row>
    <row r="171" spans="1:14" s="135" customFormat="1" ht="24">
      <c r="A171" s="73" t="s">
        <v>252</v>
      </c>
      <c r="B171" s="74" t="s">
        <v>60</v>
      </c>
      <c r="C171" s="78" t="s">
        <v>107</v>
      </c>
      <c r="D171" s="75"/>
      <c r="E171" s="110" t="s">
        <v>106</v>
      </c>
      <c r="F171" s="77"/>
      <c r="G171" s="77"/>
      <c r="H171" s="44"/>
      <c r="I171" s="77">
        <f t="shared" si="16"/>
        <v>54400</v>
      </c>
      <c r="J171" s="77">
        <f t="shared" si="16"/>
        <v>0</v>
      </c>
      <c r="K171" s="44">
        <f t="shared" si="13"/>
        <v>0</v>
      </c>
      <c r="L171" s="77">
        <f t="shared" si="17"/>
        <v>54400</v>
      </c>
      <c r="M171" s="77">
        <f t="shared" si="17"/>
        <v>0</v>
      </c>
      <c r="N171" s="133">
        <f t="shared" si="14"/>
        <v>0</v>
      </c>
    </row>
    <row r="172" spans="1:14" s="135" customFormat="1" ht="12.75">
      <c r="A172" s="73" t="s">
        <v>252</v>
      </c>
      <c r="B172" s="74" t="s">
        <v>60</v>
      </c>
      <c r="C172" s="78" t="s">
        <v>107</v>
      </c>
      <c r="D172" s="75">
        <v>300</v>
      </c>
      <c r="E172" s="110" t="s">
        <v>91</v>
      </c>
      <c r="F172" s="77"/>
      <c r="G172" s="77"/>
      <c r="H172" s="44"/>
      <c r="I172" s="77">
        <v>54400</v>
      </c>
      <c r="J172" s="77">
        <v>0</v>
      </c>
      <c r="K172" s="44">
        <f t="shared" si="13"/>
        <v>0</v>
      </c>
      <c r="L172" s="77">
        <f t="shared" si="17"/>
        <v>54400</v>
      </c>
      <c r="M172" s="137">
        <f t="shared" si="17"/>
        <v>0</v>
      </c>
      <c r="N172" s="133">
        <f t="shared" si="14"/>
        <v>0</v>
      </c>
    </row>
    <row r="173" spans="1:14" s="135" customFormat="1" ht="24">
      <c r="A173" s="73" t="s">
        <v>252</v>
      </c>
      <c r="B173" s="74" t="s">
        <v>60</v>
      </c>
      <c r="C173" s="75" t="s">
        <v>109</v>
      </c>
      <c r="D173" s="75"/>
      <c r="E173" s="110" t="s">
        <v>306</v>
      </c>
      <c r="F173" s="77">
        <f>F174</f>
        <v>81600</v>
      </c>
      <c r="G173" s="77">
        <f>G174</f>
        <v>0</v>
      </c>
      <c r="H173" s="44">
        <f>(G173/F173)*100</f>
        <v>0</v>
      </c>
      <c r="I173" s="77"/>
      <c r="J173" s="77"/>
      <c r="K173" s="48"/>
      <c r="L173" s="77">
        <f>F173</f>
        <v>81600</v>
      </c>
      <c r="M173" s="77">
        <f>G173</f>
        <v>0</v>
      </c>
      <c r="N173" s="133">
        <f t="shared" si="14"/>
        <v>0</v>
      </c>
    </row>
    <row r="174" spans="1:14" s="135" customFormat="1" ht="12.75">
      <c r="A174" s="73" t="s">
        <v>252</v>
      </c>
      <c r="B174" s="74" t="s">
        <v>60</v>
      </c>
      <c r="C174" s="75" t="s">
        <v>109</v>
      </c>
      <c r="D174" s="75">
        <v>300</v>
      </c>
      <c r="E174" s="110" t="s">
        <v>91</v>
      </c>
      <c r="F174" s="77">
        <v>81600</v>
      </c>
      <c r="G174" s="77">
        <v>0</v>
      </c>
      <c r="H174" s="44">
        <f>(G174/F174)*100</f>
        <v>0</v>
      </c>
      <c r="I174" s="77"/>
      <c r="J174" s="77"/>
      <c r="K174" s="44"/>
      <c r="L174" s="77">
        <f>F174</f>
        <v>81600</v>
      </c>
      <c r="M174" s="137">
        <f>G174</f>
        <v>0</v>
      </c>
      <c r="N174" s="133">
        <f t="shared" si="14"/>
        <v>0</v>
      </c>
    </row>
    <row r="175" spans="1:14" s="135" customFormat="1" ht="12.75">
      <c r="A175" s="73" t="s">
        <v>252</v>
      </c>
      <c r="B175" s="74" t="s">
        <v>60</v>
      </c>
      <c r="C175" s="75" t="s">
        <v>307</v>
      </c>
      <c r="D175" s="75"/>
      <c r="E175" s="76" t="s">
        <v>308</v>
      </c>
      <c r="F175" s="77"/>
      <c r="G175" s="77"/>
      <c r="H175" s="48"/>
      <c r="I175" s="77">
        <f>I176</f>
        <v>174387.14</v>
      </c>
      <c r="J175" s="77">
        <f>J176</f>
        <v>53546.83</v>
      </c>
      <c r="K175" s="44">
        <f t="shared" si="13"/>
        <v>30.70572176365757</v>
      </c>
      <c r="L175" s="77">
        <f>L176</f>
        <v>174387.14</v>
      </c>
      <c r="M175" s="77">
        <f>M176</f>
        <v>53546.83</v>
      </c>
      <c r="N175" s="133">
        <f t="shared" si="14"/>
        <v>30.70572176365757</v>
      </c>
    </row>
    <row r="176" spans="1:14" s="135" customFormat="1" ht="12.75">
      <c r="A176" s="73" t="s">
        <v>252</v>
      </c>
      <c r="B176" s="74" t="s">
        <v>60</v>
      </c>
      <c r="C176" s="75" t="s">
        <v>307</v>
      </c>
      <c r="D176" s="78">
        <v>200</v>
      </c>
      <c r="E176" s="76" t="s">
        <v>177</v>
      </c>
      <c r="F176" s="77"/>
      <c r="G176" s="77"/>
      <c r="H176" s="48"/>
      <c r="I176" s="77">
        <v>174387.14</v>
      </c>
      <c r="J176" s="77">
        <v>53546.83</v>
      </c>
      <c r="K176" s="44">
        <f t="shared" si="13"/>
        <v>30.70572176365757</v>
      </c>
      <c r="L176" s="77">
        <f>I176</f>
        <v>174387.14</v>
      </c>
      <c r="M176" s="137">
        <f>J176</f>
        <v>53546.83</v>
      </c>
      <c r="N176" s="133">
        <f t="shared" si="14"/>
        <v>30.70572176365757</v>
      </c>
    </row>
    <row r="177" spans="1:14" ht="12.75">
      <c r="A177" s="40" t="s">
        <v>252</v>
      </c>
      <c r="B177" s="51" t="s">
        <v>60</v>
      </c>
      <c r="C177" s="50" t="s">
        <v>309</v>
      </c>
      <c r="D177" s="50"/>
      <c r="E177" s="45" t="s">
        <v>89</v>
      </c>
      <c r="F177" s="44"/>
      <c r="G177" s="44"/>
      <c r="H177" s="48"/>
      <c r="I177" s="44">
        <f>I178</f>
        <v>30000</v>
      </c>
      <c r="J177" s="44">
        <f>J178</f>
        <v>4500</v>
      </c>
      <c r="K177" s="44">
        <f t="shared" si="13"/>
        <v>15</v>
      </c>
      <c r="L177" s="44">
        <f>L178</f>
        <v>30000</v>
      </c>
      <c r="M177" s="44">
        <f>M178</f>
        <v>4500</v>
      </c>
      <c r="N177" s="133">
        <f t="shared" si="14"/>
        <v>15</v>
      </c>
    </row>
    <row r="178" spans="1:14" ht="12.75">
      <c r="A178" s="40" t="s">
        <v>252</v>
      </c>
      <c r="B178" s="51" t="s">
        <v>60</v>
      </c>
      <c r="C178" s="50" t="s">
        <v>309</v>
      </c>
      <c r="D178" s="50">
        <v>300</v>
      </c>
      <c r="E178" s="45" t="s">
        <v>91</v>
      </c>
      <c r="F178" s="44"/>
      <c r="G178" s="44"/>
      <c r="H178" s="48"/>
      <c r="I178" s="44">
        <v>30000</v>
      </c>
      <c r="J178" s="44">
        <v>4500</v>
      </c>
      <c r="K178" s="44">
        <f t="shared" si="13"/>
        <v>15</v>
      </c>
      <c r="L178" s="44">
        <f>I178</f>
        <v>30000</v>
      </c>
      <c r="M178" s="133">
        <f>J178</f>
        <v>4500</v>
      </c>
      <c r="N178" s="133">
        <f t="shared" si="14"/>
        <v>15</v>
      </c>
    </row>
    <row r="179" spans="1:14" ht="12.75">
      <c r="A179" s="40" t="s">
        <v>252</v>
      </c>
      <c r="B179" s="46" t="s">
        <v>62</v>
      </c>
      <c r="C179" s="127"/>
      <c r="D179" s="127"/>
      <c r="E179" s="49" t="s">
        <v>63</v>
      </c>
      <c r="F179" s="48">
        <f>SUM(F180)</f>
        <v>0</v>
      </c>
      <c r="G179" s="48"/>
      <c r="H179" s="48"/>
      <c r="I179" s="48">
        <f>SUM(I180)</f>
        <v>300000</v>
      </c>
      <c r="J179" s="48">
        <f>SUM(J180)</f>
        <v>73935</v>
      </c>
      <c r="K179" s="48">
        <f t="shared" si="13"/>
        <v>24.645</v>
      </c>
      <c r="L179" s="48">
        <f>SUM(L180)</f>
        <v>300000</v>
      </c>
      <c r="M179" s="48">
        <f>SUM(M180)</f>
        <v>73935</v>
      </c>
      <c r="N179" s="133">
        <f t="shared" si="14"/>
        <v>24.645</v>
      </c>
    </row>
    <row r="180" spans="1:14" ht="12.75">
      <c r="A180" s="40" t="s">
        <v>252</v>
      </c>
      <c r="B180" s="42" t="s">
        <v>64</v>
      </c>
      <c r="C180" s="124"/>
      <c r="D180" s="124"/>
      <c r="E180" s="53" t="s">
        <v>523</v>
      </c>
      <c r="F180" s="48">
        <f>F181</f>
        <v>0</v>
      </c>
      <c r="G180" s="48"/>
      <c r="H180" s="48"/>
      <c r="I180" s="48">
        <f>I181</f>
        <v>300000</v>
      </c>
      <c r="J180" s="48">
        <f>J181</f>
        <v>73935</v>
      </c>
      <c r="K180" s="48">
        <f t="shared" si="13"/>
        <v>24.645</v>
      </c>
      <c r="L180" s="48">
        <f>L181</f>
        <v>300000</v>
      </c>
      <c r="M180" s="48">
        <f>M181</f>
        <v>73935</v>
      </c>
      <c r="N180" s="133">
        <f t="shared" si="14"/>
        <v>24.645</v>
      </c>
    </row>
    <row r="181" spans="1:14" ht="22.5">
      <c r="A181" s="40" t="s">
        <v>252</v>
      </c>
      <c r="B181" s="40" t="s">
        <v>64</v>
      </c>
      <c r="C181" s="43" t="s">
        <v>310</v>
      </c>
      <c r="D181" s="43"/>
      <c r="E181" s="45" t="s">
        <v>148</v>
      </c>
      <c r="F181" s="44"/>
      <c r="G181" s="44"/>
      <c r="H181" s="48"/>
      <c r="I181" s="44">
        <f>I182</f>
        <v>300000</v>
      </c>
      <c r="J181" s="44">
        <f>J182</f>
        <v>73935</v>
      </c>
      <c r="K181" s="44">
        <f t="shared" si="13"/>
        <v>24.645</v>
      </c>
      <c r="L181" s="44">
        <f>L182</f>
        <v>300000</v>
      </c>
      <c r="M181" s="44">
        <f>M182</f>
        <v>73935</v>
      </c>
      <c r="N181" s="133">
        <f t="shared" si="14"/>
        <v>24.645</v>
      </c>
    </row>
    <row r="182" spans="1:14" ht="12.75">
      <c r="A182" s="40" t="s">
        <v>252</v>
      </c>
      <c r="B182" s="40" t="s">
        <v>64</v>
      </c>
      <c r="C182" s="43" t="s">
        <v>310</v>
      </c>
      <c r="D182" s="43">
        <v>200</v>
      </c>
      <c r="E182" s="45" t="s">
        <v>177</v>
      </c>
      <c r="F182" s="44"/>
      <c r="G182" s="44"/>
      <c r="H182" s="48"/>
      <c r="I182" s="44">
        <v>300000</v>
      </c>
      <c r="J182" s="44">
        <v>73935</v>
      </c>
      <c r="K182" s="44">
        <f t="shared" si="13"/>
        <v>24.645</v>
      </c>
      <c r="L182" s="44">
        <f>SUM(F182+I182)</f>
        <v>300000</v>
      </c>
      <c r="M182" s="133">
        <f>J182</f>
        <v>73935</v>
      </c>
      <c r="N182" s="133">
        <f t="shared" si="14"/>
        <v>24.645</v>
      </c>
    </row>
    <row r="183" spans="1:14" s="136" customFormat="1" ht="12.75">
      <c r="A183" s="42"/>
      <c r="B183" s="42" t="s">
        <v>354</v>
      </c>
      <c r="C183" s="54"/>
      <c r="D183" s="54"/>
      <c r="E183" s="83" t="s">
        <v>481</v>
      </c>
      <c r="F183" s="48"/>
      <c r="G183" s="48"/>
      <c r="H183" s="48"/>
      <c r="I183" s="48">
        <f>I185</f>
        <v>60000</v>
      </c>
      <c r="J183" s="48">
        <f>J185</f>
        <v>0</v>
      </c>
      <c r="K183" s="48">
        <f t="shared" si="13"/>
        <v>0</v>
      </c>
      <c r="L183" s="48">
        <f>I183</f>
        <v>60000</v>
      </c>
      <c r="M183" s="48">
        <f>J183</f>
        <v>0</v>
      </c>
      <c r="N183" s="235">
        <f t="shared" si="14"/>
        <v>0</v>
      </c>
    </row>
    <row r="184" spans="1:14" ht="12.75">
      <c r="A184" s="40"/>
      <c r="B184" s="40" t="s">
        <v>354</v>
      </c>
      <c r="C184" s="43" t="s">
        <v>458</v>
      </c>
      <c r="D184" s="43"/>
      <c r="E184" s="45" t="s">
        <v>459</v>
      </c>
      <c r="F184" s="44"/>
      <c r="G184" s="44"/>
      <c r="H184" s="48"/>
      <c r="I184" s="44">
        <f>I185</f>
        <v>60000</v>
      </c>
      <c r="J184" s="44">
        <f>J185</f>
        <v>0</v>
      </c>
      <c r="K184" s="44">
        <f t="shared" si="13"/>
        <v>0</v>
      </c>
      <c r="L184" s="44">
        <f>L185</f>
        <v>60000</v>
      </c>
      <c r="M184" s="44">
        <f>M185</f>
        <v>0</v>
      </c>
      <c r="N184" s="133">
        <f t="shared" si="14"/>
        <v>0</v>
      </c>
    </row>
    <row r="185" spans="1:14" ht="12.75">
      <c r="A185" s="40"/>
      <c r="B185" s="40" t="s">
        <v>354</v>
      </c>
      <c r="C185" s="43" t="s">
        <v>458</v>
      </c>
      <c r="D185" s="43">
        <v>700</v>
      </c>
      <c r="E185" s="45" t="s">
        <v>460</v>
      </c>
      <c r="F185" s="44"/>
      <c r="G185" s="44"/>
      <c r="H185" s="48"/>
      <c r="I185" s="44">
        <v>60000</v>
      </c>
      <c r="J185" s="44">
        <v>0</v>
      </c>
      <c r="K185" s="44">
        <f t="shared" si="13"/>
        <v>0</v>
      </c>
      <c r="L185" s="44">
        <f>I185</f>
        <v>60000</v>
      </c>
      <c r="M185" s="133">
        <f>J185</f>
        <v>0</v>
      </c>
      <c r="N185" s="133">
        <f t="shared" si="14"/>
        <v>0</v>
      </c>
    </row>
    <row r="186" spans="1:14" ht="12.75">
      <c r="A186" s="128"/>
      <c r="B186" s="42"/>
      <c r="C186" s="126"/>
      <c r="D186" s="126"/>
      <c r="E186" s="49" t="s">
        <v>311</v>
      </c>
      <c r="F186" s="48">
        <f>F12+F43+F48+F55+F77+F137+F146+F158+F179+F183</f>
        <v>15922060.8</v>
      </c>
      <c r="G186" s="48">
        <f>G12+G43+G48+G55+G77+G137+G146+G158+G179+G183</f>
        <v>7184479.030000001</v>
      </c>
      <c r="H186" s="48">
        <f>(G186/F186)*100</f>
        <v>45.122796101871444</v>
      </c>
      <c r="I186" s="48">
        <f>I12+I43+I48+I55+I77+I137+I146+I158+I179+I183</f>
        <v>48015161.28</v>
      </c>
      <c r="J186" s="48">
        <f>J12+J43+J48+J55+J77+J137+J146+J158+J179+J183</f>
        <v>28512502.01</v>
      </c>
      <c r="K186" s="48">
        <f t="shared" si="13"/>
        <v>59.382289364248074</v>
      </c>
      <c r="L186" s="48">
        <f>L12+L43+L48+L55+L77+L137+L146+L158+L179+L185</f>
        <v>63937222.08</v>
      </c>
      <c r="M186" s="48">
        <f>M12+M43+M48+M55+M77+M137+M146+M158+M179+M185</f>
        <v>35696981.04</v>
      </c>
      <c r="N186" s="235">
        <f t="shared" si="14"/>
        <v>55.831298074437704</v>
      </c>
    </row>
    <row r="187" spans="1:14" ht="13.5">
      <c r="A187" s="128"/>
      <c r="B187" s="43"/>
      <c r="C187" s="43"/>
      <c r="D187" s="43"/>
      <c r="E187" s="85" t="s">
        <v>365</v>
      </c>
      <c r="F187" s="59"/>
      <c r="G187" s="59"/>
      <c r="H187" s="59"/>
      <c r="I187" s="59"/>
      <c r="J187" s="59"/>
      <c r="K187" s="59"/>
      <c r="L187" s="48">
        <f>1!C58-4!L186</f>
        <v>5977317.420000002</v>
      </c>
      <c r="M187" s="235">
        <v>2160628.49</v>
      </c>
      <c r="N187" s="132"/>
    </row>
    <row r="188" spans="1:12" ht="12.75">
      <c r="A188" s="117"/>
      <c r="B188" s="118"/>
      <c r="C188" s="118"/>
      <c r="D188" s="118"/>
      <c r="E188" s="117"/>
      <c r="F188" s="119"/>
      <c r="G188" s="119"/>
      <c r="H188" s="119"/>
      <c r="I188" s="119"/>
      <c r="J188" s="129"/>
      <c r="K188" s="119"/>
      <c r="L188" s="129"/>
    </row>
    <row r="189" spans="1:13" ht="12.75">
      <c r="A189" s="117"/>
      <c r="B189" s="117"/>
      <c r="C189" s="130"/>
      <c r="D189" s="117"/>
      <c r="E189" s="117"/>
      <c r="F189" s="119"/>
      <c r="G189" s="119"/>
      <c r="H189" s="119"/>
      <c r="I189" s="119"/>
      <c r="J189" s="129"/>
      <c r="K189" s="119"/>
      <c r="L189" s="129"/>
      <c r="M189" s="245"/>
    </row>
    <row r="190" spans="1:12" ht="12.75">
      <c r="A190" s="117"/>
      <c r="B190" s="117"/>
      <c r="C190" s="130"/>
      <c r="D190" s="117"/>
      <c r="E190" s="117"/>
      <c r="F190" s="119"/>
      <c r="G190" s="119"/>
      <c r="H190" s="119"/>
      <c r="I190" s="119"/>
      <c r="J190" s="129"/>
      <c r="K190" s="119"/>
      <c r="L190" s="119"/>
    </row>
  </sheetData>
  <sheetProtection/>
  <mergeCells count="14">
    <mergeCell ref="F7:L7"/>
    <mergeCell ref="F8:H8"/>
    <mergeCell ref="I8:K8"/>
    <mergeCell ref="L8:N8"/>
    <mergeCell ref="I1:N2"/>
    <mergeCell ref="B11:E11"/>
    <mergeCell ref="B3:L3"/>
    <mergeCell ref="B4:L4"/>
    <mergeCell ref="B5:L5"/>
    <mergeCell ref="A7:A8"/>
    <mergeCell ref="B7:B8"/>
    <mergeCell ref="C7:C8"/>
    <mergeCell ref="D7:D8"/>
    <mergeCell ref="E7:E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  <rowBreaks count="3" manualBreakCount="3">
    <brk id="36" max="255" man="1"/>
    <brk id="93" max="13" man="1"/>
    <brk id="14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F8" sqref="F8"/>
    </sheetView>
  </sheetViews>
  <sheetFormatPr defaultColWidth="9.140625" defaultRowHeight="12.75"/>
  <cols>
    <col min="1" max="1" width="5.8515625" style="240" customWidth="1"/>
    <col min="2" max="2" width="21.421875" style="240" customWidth="1"/>
    <col min="3" max="3" width="43.140625" style="240" customWidth="1"/>
    <col min="4" max="4" width="31.8515625" style="240" bestFit="1" customWidth="1"/>
    <col min="5" max="5" width="27.00390625" style="240" customWidth="1"/>
    <col min="6" max="16384" width="9.140625" style="240" customWidth="1"/>
  </cols>
  <sheetData>
    <row r="1" spans="4:5" ht="57.75" customHeight="1">
      <c r="D1" s="270" t="s">
        <v>515</v>
      </c>
      <c r="E1" s="270"/>
    </row>
    <row r="2" ht="15.75">
      <c r="D2" s="61"/>
    </row>
    <row r="3" spans="1:4" ht="15">
      <c r="A3" s="279" t="s">
        <v>313</v>
      </c>
      <c r="B3" s="279"/>
      <c r="C3" s="279"/>
      <c r="D3" s="279"/>
    </row>
    <row r="4" spans="1:4" ht="15">
      <c r="A4" s="279" t="s">
        <v>314</v>
      </c>
      <c r="B4" s="279"/>
      <c r="C4" s="279"/>
      <c r="D4" s="279"/>
    </row>
    <row r="5" spans="1:4" ht="15">
      <c r="A5" s="279" t="s">
        <v>516</v>
      </c>
      <c r="B5" s="279"/>
      <c r="C5" s="279"/>
      <c r="D5" s="279"/>
    </row>
    <row r="7" spans="1:5" ht="15.75">
      <c r="A7" s="62" t="s">
        <v>315</v>
      </c>
      <c r="B7" s="62" t="s">
        <v>316</v>
      </c>
      <c r="C7" s="63" t="s">
        <v>67</v>
      </c>
      <c r="D7" s="62" t="s">
        <v>476</v>
      </c>
      <c r="E7" s="243" t="s">
        <v>477</v>
      </c>
    </row>
    <row r="8" spans="1:5" ht="38.25">
      <c r="A8" s="64">
        <v>1</v>
      </c>
      <c r="B8" s="65" t="s">
        <v>356</v>
      </c>
      <c r="C8" s="66" t="s">
        <v>357</v>
      </c>
      <c r="D8" s="241">
        <f>D9-D11</f>
        <v>-6000000</v>
      </c>
      <c r="E8" s="241">
        <f>E9-E11</f>
        <v>0</v>
      </c>
    </row>
    <row r="9" spans="1:5" ht="38.25">
      <c r="A9" s="64">
        <v>2</v>
      </c>
      <c r="B9" s="65" t="s">
        <v>358</v>
      </c>
      <c r="C9" s="66" t="s">
        <v>359</v>
      </c>
      <c r="D9" s="241">
        <v>0</v>
      </c>
      <c r="E9" s="241">
        <v>0</v>
      </c>
    </row>
    <row r="10" spans="1:5" ht="22.5">
      <c r="A10" s="64">
        <v>3</v>
      </c>
      <c r="B10" s="65" t="s">
        <v>360</v>
      </c>
      <c r="C10" s="65" t="s">
        <v>361</v>
      </c>
      <c r="D10" s="241">
        <v>0</v>
      </c>
      <c r="E10" s="241">
        <v>0</v>
      </c>
    </row>
    <row r="11" spans="1:5" ht="38.25">
      <c r="A11" s="64">
        <v>4</v>
      </c>
      <c r="B11" s="65" t="s">
        <v>362</v>
      </c>
      <c r="C11" s="66" t="s">
        <v>363</v>
      </c>
      <c r="D11" s="241">
        <v>6000000</v>
      </c>
      <c r="E11" s="241">
        <v>0</v>
      </c>
    </row>
    <row r="12" spans="1:5" ht="25.5">
      <c r="A12" s="64">
        <v>5</v>
      </c>
      <c r="B12" s="65" t="s">
        <v>317</v>
      </c>
      <c r="C12" s="66" t="s">
        <v>318</v>
      </c>
      <c r="D12" s="241">
        <f>D14-D13</f>
        <v>22682.579999998212</v>
      </c>
      <c r="E12" s="241">
        <f>E14-E13</f>
        <v>-2160628.4899999946</v>
      </c>
    </row>
    <row r="13" spans="1:5" ht="25.5">
      <c r="A13" s="64">
        <v>6</v>
      </c>
      <c r="B13" s="67" t="s">
        <v>319</v>
      </c>
      <c r="C13" s="68" t="s">
        <v>320</v>
      </c>
      <c r="D13" s="241">
        <f>1!C58</f>
        <v>69914539.5</v>
      </c>
      <c r="E13" s="241">
        <v>38085973.01</v>
      </c>
    </row>
    <row r="14" spans="1:6" ht="25.5">
      <c r="A14" s="64">
        <v>7</v>
      </c>
      <c r="B14" s="67" t="s">
        <v>321</v>
      </c>
      <c r="C14" s="68" t="s">
        <v>322</v>
      </c>
      <c r="D14" s="241">
        <f>2!I42+5!D11</f>
        <v>69937222.08</v>
      </c>
      <c r="E14" s="241">
        <v>35925344.52</v>
      </c>
      <c r="F14" s="242"/>
    </row>
    <row r="15" spans="1:5" ht="25.5">
      <c r="A15" s="69"/>
      <c r="B15" s="67"/>
      <c r="C15" s="70" t="s">
        <v>323</v>
      </c>
      <c r="D15" s="71">
        <f>D12+D8</f>
        <v>-5977317.420000002</v>
      </c>
      <c r="E15" s="71">
        <f>E12+E8</f>
        <v>-2160628.4899999946</v>
      </c>
    </row>
    <row r="17" ht="15" hidden="1">
      <c r="D17" s="242" t="e">
        <f>D13+D12-#REF!</f>
        <v>#REF!</v>
      </c>
    </row>
    <row r="18" ht="15" hidden="1">
      <c r="C18" s="242"/>
    </row>
    <row r="19" ht="15" hidden="1">
      <c r="D19" s="242" t="e">
        <f>D12+D13+#REF!-#REF!</f>
        <v>#REF!</v>
      </c>
    </row>
    <row r="20" ht="15" hidden="1">
      <c r="D20" s="242" t="e">
        <f>#REF!+D12+D13-#REF!-D14</f>
        <v>#REF!</v>
      </c>
    </row>
    <row r="21" ht="15" hidden="1">
      <c r="D21" s="242">
        <f>D14-D13</f>
        <v>22682.579999998212</v>
      </c>
    </row>
    <row r="22" ht="15" hidden="1"/>
    <row r="23" ht="15" hidden="1">
      <c r="D23" s="240">
        <v>53240296</v>
      </c>
    </row>
    <row r="24" ht="15" hidden="1">
      <c r="D24" s="240">
        <v>46240296</v>
      </c>
    </row>
    <row r="25" ht="15" hidden="1"/>
    <row r="26" ht="15" hidden="1"/>
    <row r="27" ht="15" hidden="1">
      <c r="D27" s="242" t="e">
        <f>D12-#REF!</f>
        <v>#REF!</v>
      </c>
    </row>
    <row r="28" ht="15" hidden="1">
      <c r="D28" s="242" t="e">
        <f>D13-D14-#REF!</f>
        <v>#REF!</v>
      </c>
    </row>
  </sheetData>
  <sheetProtection/>
  <mergeCells count="4">
    <mergeCell ref="A3:D3"/>
    <mergeCell ref="A4:D4"/>
    <mergeCell ref="A5:D5"/>
    <mergeCell ref="D1:E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1">
      <selection activeCell="T9" sqref="T9"/>
    </sheetView>
  </sheetViews>
  <sheetFormatPr defaultColWidth="9.140625" defaultRowHeight="12.75"/>
  <cols>
    <col min="1" max="1" width="39.140625" style="156" customWidth="1"/>
    <col min="2" max="3" width="13.8515625" style="157" customWidth="1"/>
    <col min="4" max="4" width="13.00390625" style="157" customWidth="1"/>
    <col min="5" max="16384" width="9.140625" style="156" customWidth="1"/>
  </cols>
  <sheetData>
    <row r="1" spans="2:4" ht="15">
      <c r="B1" s="280" t="s">
        <v>517</v>
      </c>
      <c r="C1" s="280"/>
      <c r="D1" s="280"/>
    </row>
    <row r="2" spans="2:4" ht="15">
      <c r="B2" s="280"/>
      <c r="C2" s="280"/>
      <c r="D2" s="280"/>
    </row>
    <row r="3" spans="2:4" ht="15">
      <c r="B3" s="280"/>
      <c r="C3" s="280"/>
      <c r="D3" s="280"/>
    </row>
    <row r="4" ht="15">
      <c r="D4" s="60"/>
    </row>
    <row r="6" spans="1:4" ht="15">
      <c r="A6" s="281" t="s">
        <v>483</v>
      </c>
      <c r="B6" s="281"/>
      <c r="C6" s="281"/>
      <c r="D6" s="281"/>
    </row>
    <row r="7" spans="1:4" ht="15">
      <c r="A7" s="281" t="s">
        <v>484</v>
      </c>
      <c r="B7" s="281"/>
      <c r="C7" s="281"/>
      <c r="D7" s="281"/>
    </row>
    <row r="8" spans="1:4" ht="15">
      <c r="A8" s="281" t="s">
        <v>516</v>
      </c>
      <c r="B8" s="281"/>
      <c r="C8" s="281"/>
      <c r="D8" s="281"/>
    </row>
    <row r="9" ht="15">
      <c r="D9" s="158" t="s">
        <v>366</v>
      </c>
    </row>
    <row r="10" spans="1:4" ht="25.5">
      <c r="A10" s="159" t="s">
        <v>485</v>
      </c>
      <c r="B10" s="183" t="s">
        <v>494</v>
      </c>
      <c r="C10" s="183" t="s">
        <v>518</v>
      </c>
      <c r="D10" s="244" t="s">
        <v>478</v>
      </c>
    </row>
    <row r="11" spans="1:4" ht="15">
      <c r="A11" s="160">
        <v>1</v>
      </c>
      <c r="B11" s="161">
        <v>2</v>
      </c>
      <c r="C11" s="161">
        <v>3</v>
      </c>
      <c r="D11" s="161">
        <v>4</v>
      </c>
    </row>
    <row r="12" spans="1:4" ht="15">
      <c r="A12" s="162" t="s">
        <v>486</v>
      </c>
      <c r="B12" s="163">
        <v>0</v>
      </c>
      <c r="C12" s="163">
        <v>0</v>
      </c>
      <c r="D12" s="164"/>
    </row>
    <row r="13" spans="1:4" ht="15">
      <c r="A13" s="165" t="s">
        <v>487</v>
      </c>
      <c r="B13" s="163">
        <v>0</v>
      </c>
      <c r="C13" s="163">
        <v>0</v>
      </c>
      <c r="D13" s="164"/>
    </row>
    <row r="14" spans="1:4" ht="15">
      <c r="A14" s="166" t="s">
        <v>488</v>
      </c>
      <c r="B14" s="167">
        <v>0</v>
      </c>
      <c r="C14" s="167">
        <v>0</v>
      </c>
      <c r="D14" s="168"/>
    </row>
    <row r="15" spans="1:4" ht="15">
      <c r="A15" s="162" t="s">
        <v>489</v>
      </c>
      <c r="B15" s="163"/>
      <c r="C15" s="169"/>
      <c r="D15" s="164"/>
    </row>
    <row r="16" spans="1:4" ht="15">
      <c r="A16" s="165" t="s">
        <v>487</v>
      </c>
      <c r="B16" s="163">
        <v>0</v>
      </c>
      <c r="C16" s="163">
        <v>0</v>
      </c>
      <c r="D16" s="170">
        <v>0</v>
      </c>
    </row>
    <row r="17" spans="1:4" ht="15">
      <c r="A17" s="166" t="s">
        <v>488</v>
      </c>
      <c r="B17" s="163">
        <v>6000000</v>
      </c>
      <c r="C17" s="171">
        <v>0</v>
      </c>
      <c r="D17" s="172">
        <v>0</v>
      </c>
    </row>
    <row r="18" spans="1:4" ht="15">
      <c r="A18" s="173" t="s">
        <v>490</v>
      </c>
      <c r="B18" s="174"/>
      <c r="C18" s="174"/>
      <c r="D18" s="175"/>
    </row>
    <row r="19" spans="1:4" ht="15">
      <c r="A19" s="176" t="s">
        <v>491</v>
      </c>
      <c r="B19" s="177">
        <f>B16</f>
        <v>0</v>
      </c>
      <c r="C19" s="177">
        <v>0</v>
      </c>
      <c r="D19" s="178">
        <v>0</v>
      </c>
    </row>
    <row r="20" spans="1:4" ht="15">
      <c r="A20" s="179" t="s">
        <v>492</v>
      </c>
      <c r="B20" s="180">
        <v>6000000</v>
      </c>
      <c r="C20" s="180">
        <v>0</v>
      </c>
      <c r="D20" s="203">
        <v>0</v>
      </c>
    </row>
    <row r="21" spans="1:4" ht="15">
      <c r="A21" s="181" t="s">
        <v>493</v>
      </c>
      <c r="B21" s="182"/>
      <c r="C21" s="182"/>
      <c r="D21" s="182"/>
    </row>
    <row r="22" spans="1:4" ht="15">
      <c r="A22" s="282" t="s">
        <v>524</v>
      </c>
      <c r="B22" s="282"/>
      <c r="C22" s="282"/>
      <c r="D22" s="282"/>
    </row>
    <row r="23" spans="1:4" ht="15">
      <c r="A23" s="283"/>
      <c r="B23" s="283"/>
      <c r="C23" s="283"/>
      <c r="D23" s="283"/>
    </row>
    <row r="24" spans="1:4" ht="15">
      <c r="A24" s="283"/>
      <c r="B24" s="283"/>
      <c r="C24" s="283"/>
      <c r="D24" s="283"/>
    </row>
    <row r="25" spans="1:4" ht="15">
      <c r="A25" s="283"/>
      <c r="B25" s="283"/>
      <c r="C25" s="283"/>
      <c r="D25" s="283"/>
    </row>
  </sheetData>
  <sheetProtection/>
  <mergeCells count="5">
    <mergeCell ref="B1:D3"/>
    <mergeCell ref="A6:D6"/>
    <mergeCell ref="A7:D7"/>
    <mergeCell ref="A8:D8"/>
    <mergeCell ref="A22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4.00390625" style="116" customWidth="1"/>
    <col min="2" max="2" width="11.140625" style="116" bestFit="1" customWidth="1"/>
    <col min="3" max="3" width="13.7109375" style="116" customWidth="1"/>
    <col min="4" max="4" width="11.421875" style="116" customWidth="1"/>
    <col min="5" max="16384" width="9.140625" style="116" customWidth="1"/>
  </cols>
  <sheetData>
    <row r="1" spans="2:4" ht="39" customHeight="1">
      <c r="B1" s="270" t="s">
        <v>519</v>
      </c>
      <c r="C1" s="270"/>
      <c r="D1" s="270"/>
    </row>
    <row r="2" spans="1:4" ht="25.5" customHeight="1">
      <c r="A2" s="284" t="s">
        <v>520</v>
      </c>
      <c r="B2" s="284"/>
      <c r="C2" s="284"/>
      <c r="D2" s="284"/>
    </row>
    <row r="3" spans="1:11" ht="25.5" customHeight="1">
      <c r="A3" s="204"/>
      <c r="B3" s="204" t="s">
        <v>497</v>
      </c>
      <c r="C3" s="204" t="s">
        <v>498</v>
      </c>
      <c r="D3" s="204" t="s">
        <v>478</v>
      </c>
      <c r="E3" s="205"/>
      <c r="F3" s="205"/>
      <c r="G3" s="205"/>
      <c r="H3" s="205"/>
      <c r="I3" s="205"/>
      <c r="J3" s="205"/>
      <c r="K3" s="205"/>
    </row>
    <row r="4" spans="1:4" ht="51">
      <c r="A4" s="206" t="s">
        <v>221</v>
      </c>
      <c r="B4" s="207">
        <v>51600</v>
      </c>
      <c r="C4" s="207">
        <f>4!J22</f>
        <v>38700</v>
      </c>
      <c r="D4" s="208">
        <f>(C4/B4)*100</f>
        <v>75</v>
      </c>
    </row>
    <row r="5" spans="1:4" ht="51">
      <c r="A5" s="206" t="s">
        <v>231</v>
      </c>
      <c r="B5" s="207">
        <v>125827.88</v>
      </c>
      <c r="C5" s="207">
        <f>4!J24</f>
        <v>94369.55</v>
      </c>
      <c r="D5" s="208">
        <f>(C5/B5)*100</f>
        <v>74.99891915845677</v>
      </c>
    </row>
    <row r="6" spans="1:4" ht="25.5">
      <c r="A6" s="206" t="s">
        <v>496</v>
      </c>
      <c r="B6" s="207">
        <v>1403000</v>
      </c>
      <c r="C6" s="207">
        <v>350749</v>
      </c>
      <c r="D6" s="208">
        <f>(C6/B6)*100</f>
        <v>24.99992872416251</v>
      </c>
    </row>
  </sheetData>
  <sheetProtection/>
  <mergeCells count="2">
    <mergeCell ref="A2:D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2021-10-25T11:12:36Z</cp:lastPrinted>
  <dcterms:created xsi:type="dcterms:W3CDTF">2018-11-19T10:46:12Z</dcterms:created>
  <dcterms:modified xsi:type="dcterms:W3CDTF">2021-10-25T11:12:58Z</dcterms:modified>
  <cp:category/>
  <cp:version/>
  <cp:contentType/>
  <cp:contentStatus/>
</cp:coreProperties>
</file>