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427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'1'!$A$1:$E$57</definedName>
    <definedName name="_xlnm.Print_Area" localSheetId="1">'2'!$A$1:$K$45</definedName>
    <definedName name="_xlnm.Print_Area" localSheetId="2">'3'!$A$1:$L$160</definedName>
    <definedName name="_xlnm.Print_Area" localSheetId="4">'5'!$A$1:$E$15</definedName>
  </definedNames>
  <calcPr fullCalcOnLoad="1"/>
</workbook>
</file>

<file path=xl/sharedStrings.xml><?xml version="1.0" encoding="utf-8"?>
<sst xmlns="http://schemas.openxmlformats.org/spreadsheetml/2006/main" count="1158" uniqueCount="458">
  <si>
    <t>Код бюджетной классификации</t>
  </si>
  <si>
    <t>Наименование доходов</t>
  </si>
  <si>
    <t>000 1 00 00000 00 0000 000</t>
  </si>
  <si>
    <t>Налоговые и неналоговые доходы, в том числе: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</si>
  <si>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</si>
  <si>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</si>
  <si>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</si>
  <si>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</si>
  <si>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</si>
  <si>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</si>
  <si>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</si>
  <si>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841 1 11 05035 10 0000 120</t>
  </si>
  <si>
    <t>841 1 13 01995 10 0000 130</t>
  </si>
  <si>
    <t>Безвозмездные поступления</t>
  </si>
  <si>
    <t>Итого: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</si>
  <si>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</si>
  <si>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руб.</t>
  </si>
  <si>
    <t>100 1 03 02000 01 0000 110</t>
  </si>
  <si>
    <t>000 2 00 00000 00 0000 000</t>
  </si>
  <si>
    <t>841 1 14 02 053 10 0000 410</t>
  </si>
  <si>
    <t>Налоговые</t>
  </si>
  <si>
    <t>Доходы, в том числе:</t>
  </si>
  <si>
    <t>Неналоговые доходы</t>
  </si>
  <si>
    <t>000 1 11 00000 00 0000 000</t>
  </si>
  <si>
    <t>841 1 13 01995 10 0017 130</t>
  </si>
  <si>
    <t xml:space="preserve">Прочие доходы от оказания платных услуг (работ) получателями средств бюджетов поселений (Услуги по обеспечению функционирования и технического обслуж-я оборудования-базовой станции сотовой радиотелефонной связи) </t>
  </si>
  <si>
    <t>841 1 13 01995 10 0023 130</t>
  </si>
  <si>
    <t>Доходы от оказания банных услуг</t>
  </si>
  <si>
    <t>000 2 02 00000 00 0000 000</t>
  </si>
  <si>
    <t>Прочие безвозмездные поступления (добровольные пожертвования)</t>
  </si>
  <si>
    <t>182 1 05 03000 01 0000 110</t>
  </si>
  <si>
    <t>Единый сельскохозяйственный налог</t>
  </si>
  <si>
    <t>841 1 11 09045 10 0000 120</t>
  </si>
  <si>
    <t>841 2 02 10000 00 0000 150</t>
  </si>
  <si>
    <t>841 2 02 20299 10 0000 150</t>
  </si>
  <si>
    <t>841 2 02 20302 10 0000 150</t>
  </si>
  <si>
    <t>841 2 02 29999 10 0000 150</t>
  </si>
  <si>
    <t>000 2 02 30000 00 0000 150</t>
  </si>
  <si>
    <t>841 2 02 35118 10 0000 150</t>
  </si>
  <si>
    <t>000 2 02 40000 00 0000 150</t>
  </si>
  <si>
    <t>841 2 02 20041 10 0000 150</t>
  </si>
  <si>
    <t>841 2 02 40014 10 0000 150</t>
  </si>
  <si>
    <t>841 2 02 49999 10 0000 150</t>
  </si>
  <si>
    <t>182 1 06 06000 00 0000 110</t>
  </si>
  <si>
    <t>Земельный налог</t>
  </si>
  <si>
    <t>Прочие неналоговые доходы бюджетов сельских поселений</t>
  </si>
  <si>
    <t>Прочие безвозмездные поступления в бюджеты сельских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</si>
  <si>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</si>
  <si>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</si>
  <si>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841 1 08 04020 01 0000 110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</si>
  <si>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</si>
  <si>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</si>
  <si>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</si>
  <si>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</si>
  <si>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</si>
  <si>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</si>
  <si>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</si>
  <si>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841 1 17 05050 10 0000 180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</si>
  <si>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</si>
  <si>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</si>
  <si>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801 2 02 15001 10 0000 150</t>
  </si>
  <si>
    <t>Дотации бюджетам сельских поселений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</si>
  <si>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</si>
  <si>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</si>
  <si>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</si>
  <si>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841 2 02 25497 00 0000 150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</si>
  <si>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</si>
  <si>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Прочие субсидии бюджетам сельских поселений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</si>
  <si>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</si>
  <si>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</si>
  <si>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</si>
  <si>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</si>
  <si>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</si>
  <si>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</si>
  <si>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841 2 03 05020 10 0000 150</t>
  </si>
  <si>
    <t>Поступления от денежных пожертвований, предоставляемых государственными (муниципальными) организациями получателям средств бюджетов сельских поселений</t>
  </si>
  <si>
    <t>841 2 04 05020 10 0000 150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</si>
  <si>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</si>
  <si>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841 2 07 05030 10 0000 150</t>
  </si>
  <si>
    <t>841 2 02 29999 10 2005 150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</si>
  <si>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</si>
  <si>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Субсидии бюджетам на реализацию мероприятий по обеспечению жильем молодых семей</t>
  </si>
  <si>
    <t>841 2 02 25555 10 0000 150</t>
  </si>
  <si>
    <t>Субсидии бюджетам сельских поселений на реализацию программ формирования современной городской среды</t>
  </si>
  <si>
    <t xml:space="preserve">Расходы  </t>
  </si>
  <si>
    <t>руб</t>
  </si>
  <si>
    <t>Код раздела и подраздела БК</t>
  </si>
  <si>
    <t>Наименование расходов</t>
  </si>
  <si>
    <t>за счет безвозмездных поступлений</t>
  </si>
  <si>
    <t>за счет собственных средств</t>
  </si>
  <si>
    <t>Всего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</si>
  <si>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</si>
  <si>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</si>
  <si>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</si>
  <si>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</si>
  <si>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</si>
  <si>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</si>
  <si>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</si>
  <si>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</si>
  <si>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</si>
  <si>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</si>
  <si>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</si>
  <si>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Резервный фонд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</si>
  <si>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</si>
  <si>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</si>
  <si>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</si>
  <si>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</si>
  <si>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</si>
  <si>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</si>
  <si>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</si>
  <si>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</si>
  <si>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</si>
  <si>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</si>
  <si>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</si>
  <si>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</si>
  <si>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</si>
  <si>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</si>
  <si>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</si>
  <si>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</si>
  <si>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0406</t>
  </si>
  <si>
    <t>Водное хозяйство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</si>
  <si>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</si>
  <si>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</si>
  <si>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</si>
  <si>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</si>
  <si>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</si>
  <si>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</si>
  <si>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</si>
  <si>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</si>
  <si>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</si>
  <si>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</si>
  <si>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</si>
  <si>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</si>
  <si>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0700</t>
  </si>
  <si>
    <t>Образование</t>
  </si>
  <si>
    <t>0707</t>
  </si>
  <si>
    <t xml:space="preserve">Молодежная политика 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</si>
  <si>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</si>
  <si>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</si>
  <si>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</si>
  <si>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</si>
  <si>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</si>
  <si>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</si>
  <si>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</si>
  <si>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</si>
  <si>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</si>
  <si>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</si>
  <si>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</si>
  <si>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</si>
  <si>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</si>
  <si>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 спорт</t>
  </si>
  <si>
    <t>Итого расходы:</t>
  </si>
  <si>
    <t>Дефицит/профицит</t>
  </si>
  <si>
    <t>Наименование</t>
  </si>
  <si>
    <t>КЦСР</t>
  </si>
  <si>
    <t>Вид расходов</t>
  </si>
  <si>
    <t>Муниципальная программа "Развитие образования и молодежная политика в Кузнечихинском сельском поселении"</t>
  </si>
  <si>
    <t>02.0.00.00000</t>
  </si>
  <si>
    <t/>
  </si>
  <si>
    <t>ВЦП "Молодежь"</t>
  </si>
  <si>
    <t>02.1.00.00000</t>
  </si>
  <si>
    <t>Содействие развитию гражданственности, социальной зрелости молодёжи</t>
  </si>
  <si>
    <t>02.1.01.00000</t>
  </si>
  <si>
    <t>Проведение мероприятий для детей и молодежи</t>
  </si>
  <si>
    <t>02.1.01.46040</t>
  </si>
  <si>
    <t>Закупка товаров,  работ и услуг для государственных (муниципальных) нужд</t>
  </si>
  <si>
    <t>Муниципальная программа "Социальная поддержка населения в Кузнечихинском сельском поселении"</t>
  </si>
  <si>
    <t>03.0.00.00000</t>
  </si>
  <si>
    <t>03.1.00.00000</t>
  </si>
  <si>
    <t>Проведение массовых мероприятий, посвящённых праздничным и памятным датам</t>
  </si>
  <si>
    <t>03.1.01.00000</t>
  </si>
  <si>
    <t>Расходы на финансирование мероприятий, посвященных праздничным и памятным дням</t>
  </si>
  <si>
    <t>03.1.01.46050</t>
  </si>
  <si>
    <t>Социальная защита и поддержка граждан Кузнечихинского сельского поселения</t>
  </si>
  <si>
    <t>03.1.02.00000</t>
  </si>
  <si>
    <t>Адресная материальная помощь</t>
  </si>
  <si>
    <t>03.1.02.46060</t>
  </si>
  <si>
    <t>Социальное обеспечение и иные выплаты населению</t>
  </si>
  <si>
    <t>Доплаты к пенсиям государственных служащих субъектов Российской Федерации и муниципальных служащих</t>
  </si>
  <si>
    <t>03.1.02.46070</t>
  </si>
  <si>
    <t>Муниципальная программа «Обеспечение доступным и комфортным жильём населения Кузнечихинского сельского поселения»</t>
  </si>
  <si>
    <t>05.0.00.00000</t>
  </si>
  <si>
    <t>МЦП "Поддержка молодых семей в приобретении (строительстве) жилья"</t>
  </si>
  <si>
    <t>05.1.00.00000</t>
  </si>
  <si>
    <t>Предоставлени молодым семьям социальных выплат на приобретение (строительство) жилья</t>
  </si>
  <si>
    <t>05.1.01.00000</t>
  </si>
  <si>
    <t>Реализация мероприятий по МЦП "Поддержка молодых семей в приобретении (строительстве) жилья</t>
  </si>
  <si>
    <t>05.1.01.L4970</t>
  </si>
  <si>
    <t>Муниципальная целевая программа "Поддержка граждан, проживающих на территории Кузнечихинского сельского поселения, в сфере ипотечного кредитования"</t>
  </si>
  <si>
    <t>05.2.00.00000</t>
  </si>
  <si>
    <t>Предоставление субсидии семьям на приобретение (строительство) жилых помещений с использованием ипотечных жилищных кредитов (займов)</t>
  </si>
  <si>
    <t>05.2.01.00000</t>
  </si>
  <si>
    <t>Реализация мероприятий МЦП "Поддержка граждан, проживающих на территории Кузнечихинского сельского поселения, в сфере ипотечного кредитования"</t>
  </si>
  <si>
    <t>05.2.01.41230</t>
  </si>
  <si>
    <t>Реализация мероприятий по гос. поддержке граждан, проживающих на территории ЯО, в сфере ипотечного кредитования</t>
  </si>
  <si>
    <t>05.2.01.71230</t>
  </si>
  <si>
    <t>Муниципальная целевая программа "Переселение граждан из аварийного жилищного фонда Кузнечихинского сельского поселения ЯМР ЯО"</t>
  </si>
  <si>
    <t>05.3.00.00000</t>
  </si>
  <si>
    <t>Региональный проект "Обеспечение устойчивого сокращения непригодного для проживания жилищного фонда"</t>
  </si>
  <si>
    <t>05.3.F3.00000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</si>
  <si>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</si>
  <si>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>05.3.F3.6748S</t>
  </si>
  <si>
    <t>Бюджетные инвестиции</t>
  </si>
  <si>
    <t>Муниципальная программа "Развитие культуры и туризма в Кузнечихинском сельском поселении"</t>
  </si>
  <si>
    <t>11.0.00.00000</t>
  </si>
  <si>
    <t>ВЦП "Основные направления сохранения и развития культуры и искусства в Кузнечихинском сельском поселении ЯМР"</t>
  </si>
  <si>
    <t>11.1.00.00000</t>
  </si>
  <si>
    <t>Сохранение и развитие культурных традиций, единого культурного пространства района, поддержка развития всех видов и жанров современной культуры и искусства, подготовка и показ спектаклей, концертов, концертных программ, кинопрограмм и иных зрелищных  программ.</t>
  </si>
  <si>
    <t>11.1.01.00000</t>
  </si>
  <si>
    <t>Межбюджетные трансферты на передачу осуществления части полномочий в сфере культуры</t>
  </si>
  <si>
    <t>11.1.01.46430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</si>
  <si>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</si>
  <si>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Межбюджетные трансферты</t>
  </si>
  <si>
    <t>Иные бюджетные ассигнования</t>
  </si>
  <si>
    <t>Реализация мероприятий на сохранение единого информационного пространства в поселении</t>
  </si>
  <si>
    <t>Муниципальная программа "Развитие физической культуры и спорта в Кузнечихинском сельском поселении"</t>
  </si>
  <si>
    <t>13.0.00.00000</t>
  </si>
  <si>
    <t>ВЦП "Развитие физической культуры и спорта в Кузнечихинском сельском поселении"</t>
  </si>
  <si>
    <t>13.1.00.00000</t>
  </si>
  <si>
    <t xml:space="preserve">Развитие инфраструктуры и укрепление материально-технической базы для занятий физической культурой и массовым спортом </t>
  </si>
  <si>
    <t>13.1.02.00000</t>
  </si>
  <si>
    <t>Реализация мероприятий по развитию инфраструктуры и укреплению материально-технической базы</t>
  </si>
  <si>
    <t>13.1.02.46320</t>
  </si>
  <si>
    <t>Муниципальная программа "Обеспечение качественными коммунальными услугами населения Кузнечихинского сельского поселения"</t>
  </si>
  <si>
    <t>14.0.00.00000</t>
  </si>
  <si>
    <t>МЦП "Комплексная программа модернизации и реформирования жилищно-коммунального хозяйства Кузнечихинского сельского поселения"</t>
  </si>
  <si>
    <t>14.1.00.00000</t>
  </si>
  <si>
    <t>Осуществление мероприятий в области ЖКХ</t>
  </si>
  <si>
    <t>14.1.01.00000</t>
  </si>
  <si>
    <t>Реализация мероприятий в области жилищно-коммунального хозяйства</t>
  </si>
  <si>
    <t>14.1.01.46260</t>
  </si>
  <si>
    <t>Формирование фонда капитального ремонта многоквартирных домов</t>
  </si>
  <si>
    <t>14.1.02.00000</t>
  </si>
  <si>
    <t>Взносы на капитальный ремонт по помещениям МКД, находящимся в муниципальной собственности</t>
  </si>
  <si>
    <t>14.1.02.46130</t>
  </si>
  <si>
    <t>Муниципальная целевая программа "Чистая вода"</t>
  </si>
  <si>
    <t>14.2.00.00000</t>
  </si>
  <si>
    <t>Строительство и реконструкция объектов водоснабжения и водоотведения</t>
  </si>
  <si>
    <t>14.2.01.00000</t>
  </si>
  <si>
    <t>Реализация мероприятий по строительству и реконструкции объектов водоснабжения и водоотведения</t>
  </si>
  <si>
    <t>14.2.01.46120</t>
  </si>
  <si>
    <t>Межбюджетные трансферты на осуществление полномочий по решению вопросов местного значения в области организации в границах поселения водоснабжения населения в населенных пунктах, где отсутствует централизованное водоснабжение (осуществление строительства, содержания и ремонта колодцев)</t>
  </si>
  <si>
    <t>14.2.01.10490</t>
  </si>
  <si>
    <t>Реализация мероприятий МЦП «Чистая вода»</t>
  </si>
  <si>
    <t>14.5.00.00000</t>
  </si>
  <si>
    <t>Организация взаимодействия между предприятиями, организациями и учреждениями при решении вопросов благоустройства территории поселения.</t>
  </si>
  <si>
    <t>14.5.01.00000</t>
  </si>
  <si>
    <t>Уличное освещение</t>
  </si>
  <si>
    <t>14.5.01.46150</t>
  </si>
  <si>
    <t>Закупка товаров, работ и услуг для государственных (муниципальных) нужд</t>
  </si>
  <si>
    <t>Прочие мероприятия по благоустройству</t>
  </si>
  <si>
    <t>14.5.01.46230</t>
  </si>
  <si>
    <t>Расходы на благоустройство, реставрацию и реконструкцию воинских захоронений и военно-мемориальных объектов, за счет средств местного бюджета</t>
  </si>
  <si>
    <t>14.5.01.46460</t>
  </si>
  <si>
    <t>Приведение в качественное состояние элементов благоустройства и привлечение жителей к участию в решении проблем благоустройства.</t>
  </si>
  <si>
    <t>14.5.02.00000</t>
  </si>
  <si>
    <t>Обеспечение деятельности подведомственных учреждений</t>
  </si>
  <si>
    <t>14.5.02.46240</t>
  </si>
  <si>
    <t>Озеленение</t>
  </si>
  <si>
    <t>14.5.02.46270</t>
  </si>
  <si>
    <t>Муниципальная программа «Эффективная власть в Кузнечихинском СП»</t>
  </si>
  <si>
    <t>21.0.00.00000</t>
  </si>
  <si>
    <t>МЦП «Развитие муниципальной службы в Администрации Кузнечихинского СП»</t>
  </si>
  <si>
    <t>21.1.00.00000</t>
  </si>
  <si>
    <t>Оценка недвижимости, признание прав и регулирование отношений по гос. и муниципальной собственности</t>
  </si>
  <si>
    <t>21.1.01.00000</t>
  </si>
  <si>
    <t>21.1.01.46250</t>
  </si>
  <si>
    <t>Обеспечение открытости муниципальной службы, доступности информации о муниципальной службе и деятельности муниципальных служащих, повышение престижа муниципальной службы</t>
  </si>
  <si>
    <t>21.1.02.00000</t>
  </si>
  <si>
    <t>Мероприятия по доступности информации о муниципальной службе и деятельности муниципальных служащих, повышение престижа муниципальной службы</t>
  </si>
  <si>
    <t>21.1.02.46340</t>
  </si>
  <si>
    <t>Профессиональное развитие муниципальных служащих</t>
  </si>
  <si>
    <t>21.1.03.00000</t>
  </si>
  <si>
    <t>Мероприятия по повышению квалификации муниципальных служащих</t>
  </si>
  <si>
    <t>21.1.03.46350</t>
  </si>
  <si>
    <t>Муниципальная программа "Развитие дорожного хозяйства в Кузнечихинском сельском поселении"</t>
  </si>
  <si>
    <t>24.0.00.00000</t>
  </si>
  <si>
    <t>МЦП "Сохранность муниципальных автомобильных дорог Кузнечихинского сельского поселения"</t>
  </si>
  <si>
    <t>24.1.00.00000</t>
  </si>
  <si>
    <t>Приведение в нормативное состояние автомобильных дорог местного значения, разработка рабочих проектов</t>
  </si>
  <si>
    <t>24.1.01.00000</t>
  </si>
  <si>
    <t>Реализация мероприятий муниципальной целевой программы "Сохранность автомобильных дорог"</t>
  </si>
  <si>
    <t>24.1.01.46160</t>
  </si>
  <si>
    <t>Ремонт и содержание автомобильных дорог</t>
  </si>
  <si>
    <t>24.1.01.10340</t>
  </si>
  <si>
    <t>Расходы на финансирование дорожного хозяйства</t>
  </si>
  <si>
    <t>24.1.01.72440</t>
  </si>
  <si>
    <t>Организация безопасности дорожного движения</t>
  </si>
  <si>
    <t>Непрограммные расходы</t>
  </si>
  <si>
    <t>50.0.00.00000</t>
  </si>
  <si>
    <t>Глава Кузнечихинского сельского поселения</t>
  </si>
  <si>
    <t>50.0.00.66010</t>
  </si>
  <si>
    <t>Центральный аппарат</t>
  </si>
  <si>
    <t>50.0.00.66020</t>
  </si>
  <si>
    <t>Межбюджетные трансферты передаваемые из бюджета Кузнечихинского сельского поселения в бюджет ЯМР ЯО на содержание контрольно счётной палаты</t>
  </si>
  <si>
    <t>50.0.00.66040</t>
  </si>
  <si>
    <t>Резервный фонд Кузнечихинского сельского поселения</t>
  </si>
  <si>
    <t>50.0.00.66050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</si>
  <si>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</si>
  <si>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50.0.00.66060</t>
  </si>
  <si>
    <t>Добровольная народная дружина Кузнечихинского сельского поселения</t>
  </si>
  <si>
    <t>50.0.00.66070</t>
  </si>
  <si>
    <t>Расходы на проведение выборов</t>
  </si>
  <si>
    <t>50.0.00.6608.0</t>
  </si>
  <si>
    <t>Межбюджетные трансферты - на переданные полномочия на уровень ЯМР по исполнению бюджета и осуществлению контроля от Администрации Кузнечихинского СП</t>
  </si>
  <si>
    <t>50.0.00.6609.0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</si>
  <si>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</si>
  <si>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</si>
  <si>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Расходы на исполнение судебных актов</t>
  </si>
  <si>
    <t>50.0.00.66100</t>
  </si>
  <si>
    <t>Муниципальная программа «Формирование комфортной городской среды»</t>
  </si>
  <si>
    <t>39.0.00.00000</t>
  </si>
  <si>
    <t>Муниципальная целевая программа «Решаем Вместе!»</t>
  </si>
  <si>
    <t>39.1.00.00000</t>
  </si>
  <si>
    <t>Повышение уровня благоустройства на территории Кузнечихинского сельского поселения ЯМР</t>
  </si>
  <si>
    <t>39.1.01.00000</t>
  </si>
  <si>
    <t>Формирование современной городской среды</t>
  </si>
  <si>
    <t>39.1.F2.55550</t>
  </si>
  <si>
    <t xml:space="preserve">Ведомственная структура расходов </t>
  </si>
  <si>
    <t>по разделам, подразделам и целевой классификации расходов бюджетов Российской Федерации</t>
  </si>
  <si>
    <t>Код КВСР</t>
  </si>
  <si>
    <t>Код раздела и подраздела КБ РФ</t>
  </si>
  <si>
    <t>КВР</t>
  </si>
  <si>
    <t>ИТОГО</t>
  </si>
  <si>
    <t>841</t>
  </si>
  <si>
    <t>Администрация Кузнечихинского сельского поселения</t>
  </si>
  <si>
    <t>Общегосударственные вопросы.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</si>
  <si>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</si>
  <si>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выплату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</si>
  <si>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</si>
  <si>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самоуправления. Центральный аппарат</t>
  </si>
  <si>
    <t>Резервные фонды</t>
  </si>
  <si>
    <t>Резервный фонд Кузнечихинского сельского поселенияРезервный фонд Кузнечихинского сельского поселения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</si>
  <si>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</si>
  <si>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 0300</t>
  </si>
  <si>
    <t>Национальная безопасность и правоохрательная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</si>
  <si>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</si>
  <si>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характера. Обеспечение пожарной безопасности.</t>
  </si>
  <si>
    <t>24.1.02.4636.0</t>
  </si>
  <si>
    <t>05.3.F3.67483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</si>
  <si>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</si>
  <si>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400</t>
  </si>
  <si>
    <t>Капитальные вложения в объекты государственной (муниципальной) собственности</t>
  </si>
  <si>
    <t>05.3.F3.67484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</si>
  <si>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</si>
  <si>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Реализация мероприятий в области жилищного и коммунального хозяйства</t>
  </si>
  <si>
    <t>Молодежная политика</t>
  </si>
  <si>
    <t xml:space="preserve">Культура, кинематография </t>
  </si>
  <si>
    <t>11.1.01.4609.0</t>
  </si>
  <si>
    <t>11.1.01.4618.0</t>
  </si>
  <si>
    <t>Реализация мероприятий по проведению капитальных ремонтов муниципальных учреждений культуры</t>
  </si>
  <si>
    <t>11.1.02.4631.0</t>
  </si>
  <si>
    <t>05.1.01.5020.0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</si>
  <si>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</si>
  <si>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05.1.01.R020.0</t>
  </si>
  <si>
    <t>Субсидия на государственную поддержку молодых семей Ярославской области в приобретении (строительстве) жилья</t>
  </si>
  <si>
    <t>Реализация мероприятий МЦП  "Поддержка молодых семей в приобретении (строительстве) жилья"</t>
  </si>
  <si>
    <t>МЦП "Поддержка граждан, проживающих на территории Кузнечихинского сельского поселения, в сфере ипотечного кредитования"</t>
  </si>
  <si>
    <t>Реализация мероприятий по гос. поддержке граждан, проживающих на территории ЯО, в сфете ипотечного кредитования</t>
  </si>
  <si>
    <t>Расходы на финансирование мероприятий посвященных праздничным и памятным дням</t>
  </si>
  <si>
    <t>Массовый спорт</t>
  </si>
  <si>
    <t xml:space="preserve">                               Итого:</t>
  </si>
  <si>
    <t>Субсидии на формирование современной городской среды</t>
  </si>
  <si>
    <t xml:space="preserve">Источники внутреннего </t>
  </si>
  <si>
    <t xml:space="preserve">финансирования дефицита бюджета Кузнечихинского сельского поселения </t>
  </si>
  <si>
    <t>№ п/п</t>
  </si>
  <si>
    <t>Код</t>
  </si>
  <si>
    <t>841 01 05 00 00 00 0000 000</t>
  </si>
  <si>
    <t>Изменение остатков средств на счетах по учету средств бюджетов</t>
  </si>
  <si>
    <t>841 01 05 02 01 10 0000 510</t>
  </si>
  <si>
    <t>Увеличение прочих остатков денежных средств бюджетов сельских поселений</t>
  </si>
  <si>
    <t>841 01 05 02 01 10 0000 610</t>
  </si>
  <si>
    <t>Уменьшение прочих остатков денежных средств бюджетов сельских поселений</t>
  </si>
  <si>
    <t>21.1.05.46420</t>
  </si>
  <si>
    <t>Реализация мероприятий в области коммунального хозяйства</t>
  </si>
  <si>
    <t>21.1.05.00000</t>
  </si>
  <si>
    <t>Создание условий для реализации программы "Эффективная власть в Кузнечихинском сельском поселении"</t>
  </si>
  <si>
    <t>841 2 02 19999 10 1004 150</t>
  </si>
  <si>
    <t>14.5.01.46900</t>
  </si>
  <si>
    <t>Реализация мероприятий по борьбе с борщевиком Сосновского за счёт бюджета поселения</t>
  </si>
  <si>
    <t>ВЦП "Социальная поддержка населения Кузнечихинского сельского поселения"</t>
  </si>
  <si>
    <t>841 2 02 29999 10 2047 150</t>
  </si>
  <si>
    <t>Прочие субсидии бюджетам сельских поселений (Субсидия на реализацию мероприятий по борьбе с борщевиком Сосновского)</t>
  </si>
  <si>
    <t>03.1.01.10110</t>
  </si>
  <si>
    <t>14.5.01.10710</t>
  </si>
  <si>
    <t>Расходы передаваемые из бюджета Ярославского муниципального района бюджетам поселений, входящих в состав ЯМР, на ликвидацию несанкционированных свалок отходов</t>
  </si>
  <si>
    <t>14.5.01.76900</t>
  </si>
  <si>
    <t>Расходы на реализацию мероприятий по борьбе с борщевиком Сосновского</t>
  </si>
  <si>
    <t>841 1 13 02995 10 0000 130</t>
  </si>
  <si>
    <t>Прочие доходы от от компенсации затрат бюджетов сельских поселений</t>
  </si>
  <si>
    <t>949 1 16 02020 02 0000 140</t>
  </si>
  <si>
    <t>Административные штрафы, установленные законами субъектами Российской Федерации об административных правонарушениях, за нарушение муниципальных правовых актов</t>
  </si>
  <si>
    <t>план</t>
  </si>
  <si>
    <t>факт</t>
  </si>
  <si>
    <t>% исполнения</t>
  </si>
  <si>
    <t>Итого</t>
  </si>
  <si>
    <t>МЦП "Комплексная программа благоустройства территории Кузнечихинского сельского поселения"</t>
  </si>
  <si>
    <t>план 2020 год                                  (руб.)</t>
  </si>
  <si>
    <t>Невыясненные поступления, зачисляемые в бюджеты сельских поселений</t>
  </si>
  <si>
    <t>841 1 17 01 050 10 0000 180</t>
  </si>
  <si>
    <t>из 117 формы!</t>
  </si>
  <si>
    <t xml:space="preserve">                                                       </t>
  </si>
  <si>
    <t>24.1.01.75620</t>
  </si>
  <si>
    <t>24.1.01.10660</t>
  </si>
  <si>
    <t>24.1.01.45620</t>
  </si>
  <si>
    <t>24.1.01.42440</t>
  </si>
  <si>
    <t>Расходы на частичное финансирование первоочередных расходных обязательств, возникших при выполнении полномочий  органов местного самоуправления, за исключением заработной платы и начислений на нее</t>
  </si>
  <si>
    <t>Расходы на финансирование дорожного хозяйства, за счет средств местного бюджета</t>
  </si>
  <si>
    <t>Капитальный ремонт и ремонт дорожных объектов муниципальной собственности,  за счет средств местного бюджета</t>
  </si>
  <si>
    <t>Капитальный ремонт и ремонт дорожных объектов муниципальной собственности</t>
  </si>
  <si>
    <t>841 1 16 07010 10 0000 140</t>
  </si>
  <si>
    <t>Штрафы, неустойки, пени, уплеченные в случае просрочки исполнения поставщиком (подорядчиком, исполнителем) обязательств, предусмотренных муниципальным контрактом, заключенным муниципальным органом, каченным учреждением сельского поселения</t>
  </si>
  <si>
    <t>14.5.01.L5760</t>
  </si>
  <si>
    <t>Расходы на проведение мероприятий по благоустройству сельских территорий</t>
  </si>
  <si>
    <t>14.5.02.10660</t>
  </si>
  <si>
    <t>50.0.00.66110</t>
  </si>
  <si>
    <t>Расходы по уплате административных штрафов</t>
  </si>
  <si>
    <t>50.0.00.66090</t>
  </si>
  <si>
    <t>14.2.01.46300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</si>
  <si>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</si>
  <si>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841 1 09 04053 10 0000 110</t>
  </si>
  <si>
    <t>Земельный налог (по обязательствам, возникшим до 1 января 2006 года)</t>
  </si>
  <si>
    <t>Расходы бюджета Кузнечихинского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за 2020 год</t>
  </si>
  <si>
    <t>бюджета Кузнечихинского сельского поселения за 2020 год</t>
  </si>
  <si>
    <t>бюджета Кузнечихинского сельского поселения Ярославского муниципального района Ярославской области за 2020 год по разделам и подразделам классификации расходов бюджетов Российской Федерации</t>
  </si>
  <si>
    <t>за 2020 год</t>
  </si>
  <si>
    <t>факт 2020 г.                                  (руб.)</t>
  </si>
  <si>
    <t>841 01 03 00 00 00 0000 000</t>
  </si>
  <si>
    <t>Бюджетные кредиты от других бюджетов бюджетной системы РФ в валюте Российской Федерации</t>
  </si>
  <si>
    <t>841 01 03 01 00 10 4620 710</t>
  </si>
  <si>
    <t>Получение кредитов от других бюджетов бюджетной системы РФ бюджетам поселений в валюте Российской федерации</t>
  </si>
  <si>
    <t>841 01 03 01 00 05 0000 800</t>
  </si>
  <si>
    <t>Погашение бюджетных кредитов, полученных от других бюджетов бюджетной системы РФ в валюте РФ</t>
  </si>
  <si>
    <t>841 01 03 01 00 10 4620 810</t>
  </si>
  <si>
    <t>Погашение бюджетами поселений кредитов от других бюджетов бюджетной системы РФ  в валюте Российской федерации</t>
  </si>
  <si>
    <t>Исполнение программы муниципальных внутренних заимствований</t>
  </si>
  <si>
    <t>Кузнечихинксого сельского поселения</t>
  </si>
  <si>
    <t>Виды заимствований</t>
  </si>
  <si>
    <t>Бюджетные кредиты</t>
  </si>
  <si>
    <t xml:space="preserve"> - получение</t>
  </si>
  <si>
    <t xml:space="preserve"> - погашение</t>
  </si>
  <si>
    <t>Кредиты кредитных организаций</t>
  </si>
  <si>
    <t>Итого,</t>
  </si>
  <si>
    <t>Получение</t>
  </si>
  <si>
    <t>Погашение</t>
  </si>
  <si>
    <r>
      <rPr>
        <b/>
        <sz val="10"/>
        <color indexed="8"/>
        <rFont val="Times New Roman"/>
        <family val="1"/>
      </rPr>
      <t>План</t>
    </r>
    <r>
      <rPr>
        <sz val="10"/>
        <color indexed="8"/>
        <rFont val="Times New Roman"/>
        <family val="1"/>
      </rPr>
      <t xml:space="preserve">                   2020 год</t>
    </r>
  </si>
  <si>
    <r>
      <rPr>
        <b/>
        <sz val="10"/>
        <color indexed="8"/>
        <rFont val="Times New Roman"/>
        <family val="1"/>
      </rPr>
      <t>Исполнение</t>
    </r>
    <r>
      <rPr>
        <sz val="10"/>
        <color indexed="8"/>
        <rFont val="Times New Roman"/>
        <family val="1"/>
      </rPr>
      <t xml:space="preserve">                          2020 год</t>
    </r>
  </si>
  <si>
    <t>2. Муниципальные  гарантии *</t>
  </si>
  <si>
    <t>* В связи с отсутствием принятых решений Кузнечихинского сельского поселения о предоставлении муниципальных гарантий Кузнечихинского сельского поселения конкретным заемщикам, сумма муниципальных гарантий на 2020-2022 годы не планируется</t>
  </si>
  <si>
    <t>дефицит/порфицит</t>
  </si>
  <si>
    <t>ИТОГО источников внутреннего финансирования дефицита бюджета:</t>
  </si>
  <si>
    <t>Доходы бюджета Кузнечихинского сельского поселения за 2020 год в соответствии с  классификацией доходов бюджетов Российской Федерации</t>
  </si>
  <si>
    <t>Приложение № 1 к решению Муниципального совета Кузнечихинского сельского поселения №15 от 27.04.2021 г.</t>
  </si>
  <si>
    <r>
      <t xml:space="preserve">Приложение № 2 к решению Муниципального совета Кузнечихинского сельского поселения № 15 </t>
    </r>
    <r>
      <rPr>
        <sz val="12"/>
        <rFont val="Arial Cyr"/>
        <family val="0"/>
      </rPr>
      <t>о</t>
    </r>
    <r>
      <rPr>
        <sz val="12"/>
        <rFont val="Arial Cyr"/>
        <family val="2"/>
      </rPr>
      <t>т 27.04.2021 г.</t>
    </r>
  </si>
  <si>
    <t>Приложение № 3 к решению Муниципального совета Кузнечихинского сельского поселения № 15 от 27.04.2021  г.</t>
  </si>
  <si>
    <t>Приложение № 4 к решению Муниципального совета Кузнечихинского сельского поселения №15 от 27.04.2021 г.</t>
  </si>
  <si>
    <t>Приложение № 5 к решению Муниципального Cовета Кузнечихинского сельского поселения № 15 от 27.04.2021</t>
  </si>
  <si>
    <t>Приложение № 6 к решению Муниципального совета Кузнечихинского сельского поселения № 15 от 27.04.2021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</si>
</sst>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000"/>
  </numFmts>
  <fonts count="76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1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8"/>
      <name val="Times New Roman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vertical="center"/>
    </xf>
    <xf numFmtId="0" fontId="14" fillId="0" borderId="0" xfId="0" applyFont="1" applyAlignment="1">
      <alignment wrapText="1"/>
    </xf>
    <xf numFmtId="49" fontId="16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  <xf numFmtId="0" fontId="19" fillId="0" borderId="10" xfId="53" applyFont="1" applyBorder="1" applyAlignment="1" applyProtection="1">
      <alignment horizontal="left" vertical="center" wrapText="1"/>
      <protection hidden="1"/>
    </xf>
    <xf numFmtId="0" fontId="18" fillId="33" borderId="10" xfId="53" applyFont="1" applyFill="1" applyBorder="1" applyAlignment="1" applyProtection="1">
      <alignment horizontal="left" vertical="center" wrapText="1"/>
      <protection hidden="1"/>
    </xf>
    <xf numFmtId="180" fontId="18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1" fillId="34" borderId="10" xfId="53" applyFont="1" applyFill="1" applyBorder="1" applyAlignment="1" applyProtection="1">
      <alignment horizontal="left" vertical="center" wrapText="1"/>
      <protection hidden="1"/>
    </xf>
    <xf numFmtId="180" fontId="21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19" fillId="35" borderId="10" xfId="53" applyFont="1" applyFill="1" applyBorder="1" applyAlignment="1" applyProtection="1">
      <alignment horizontal="left" vertical="center" wrapText="1"/>
      <protection hidden="1"/>
    </xf>
    <xf numFmtId="180" fontId="21" fillId="35" borderId="10" xfId="53" applyNumberFormat="1" applyFont="1" applyFill="1" applyBorder="1" applyAlignment="1" applyProtection="1">
      <alignment horizontal="center" vertical="center" wrapText="1"/>
      <protection hidden="1"/>
    </xf>
    <xf numFmtId="180" fontId="19" fillId="0" borderId="10" xfId="53" applyNumberFormat="1" applyFont="1" applyBorder="1" applyAlignment="1" applyProtection="1">
      <alignment horizontal="center" vertical="center" wrapText="1"/>
      <protection hidden="1"/>
    </xf>
    <xf numFmtId="49" fontId="18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19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21" fillId="35" borderId="10" xfId="53" applyFont="1" applyFill="1" applyBorder="1" applyAlignment="1" applyProtection="1">
      <alignment horizontal="left" vertical="center" wrapText="1"/>
      <protection hidden="1"/>
    </xf>
    <xf numFmtId="180" fontId="19" fillId="34" borderId="10" xfId="53" applyNumberFormat="1" applyFont="1" applyFill="1" applyBorder="1" applyAlignment="1" applyProtection="1">
      <alignment horizontal="center" vertical="center" wrapText="1"/>
      <protection hidden="1"/>
    </xf>
    <xf numFmtId="180" fontId="19" fillId="35" borderId="10" xfId="53" applyNumberFormat="1" applyFont="1" applyFill="1" applyBorder="1" applyAlignment="1" applyProtection="1">
      <alignment horizontal="center" vertical="center" wrapText="1"/>
      <protection hidden="1"/>
    </xf>
    <xf numFmtId="180" fontId="18" fillId="0" borderId="10" xfId="53" applyNumberFormat="1" applyFont="1" applyBorder="1" applyAlignment="1" applyProtection="1">
      <alignment horizontal="center" vertical="center" wrapText="1"/>
      <protection hidden="1"/>
    </xf>
    <xf numFmtId="0" fontId="19" fillId="34" borderId="10" xfId="53" applyFont="1" applyFill="1" applyBorder="1" applyAlignment="1" applyProtection="1">
      <alignment horizontal="left" vertical="center" wrapText="1"/>
      <protection hidden="1"/>
    </xf>
    <xf numFmtId="180" fontId="17" fillId="0" borderId="10" xfId="53" applyNumberFormat="1" applyFont="1" applyBorder="1" applyAlignment="1" applyProtection="1">
      <alignment horizontal="center" vertical="center" wrapText="1"/>
      <protection hidden="1"/>
    </xf>
    <xf numFmtId="0" fontId="19" fillId="0" borderId="10" xfId="54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horizontal="center" vertical="center" wrapText="1"/>
      <protection/>
    </xf>
    <xf numFmtId="49" fontId="22" fillId="0" borderId="10" xfId="54" applyNumberFormat="1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horizontal="right" vertical="center" wrapText="1"/>
      <protection/>
    </xf>
    <xf numFmtId="49" fontId="23" fillId="0" borderId="10" xfId="54" applyNumberFormat="1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4" fontId="22" fillId="0" borderId="10" xfId="54" applyNumberFormat="1" applyFont="1" applyBorder="1" applyAlignment="1">
      <alignment horizontal="right" vertical="center" wrapText="1"/>
      <protection/>
    </xf>
    <xf numFmtId="0" fontId="19" fillId="0" borderId="10" xfId="54" applyFont="1" applyBorder="1" applyAlignment="1">
      <alignment horizontal="justify" vertical="center" wrapText="1"/>
      <protection/>
    </xf>
    <xf numFmtId="49" fontId="23" fillId="0" borderId="12" xfId="54" applyNumberFormat="1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justify" vertical="center" wrapText="1"/>
      <protection/>
    </xf>
    <xf numFmtId="4" fontId="23" fillId="0" borderId="10" xfId="54" applyNumberFormat="1" applyFont="1" applyBorder="1" applyAlignment="1">
      <alignment horizontal="right" vertical="center" wrapText="1"/>
      <protection/>
    </xf>
    <xf numFmtId="0" fontId="23" fillId="0" borderId="10" xfId="54" applyFont="1" applyBorder="1" applyAlignment="1">
      <alignment horizontal="justify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49" fontId="17" fillId="0" borderId="12" xfId="54" applyNumberFormat="1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left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19" fillId="0" borderId="10" xfId="54" applyFont="1" applyBorder="1" applyAlignment="1" applyProtection="1">
      <alignment horizontal="left" vertical="center" wrapText="1"/>
      <protection hidden="1"/>
    </xf>
    <xf numFmtId="0" fontId="25" fillId="0" borderId="10" xfId="54" applyFont="1" applyBorder="1" applyAlignment="1">
      <alignment horizontal="left" vertical="center" wrapText="1"/>
      <protection/>
    </xf>
    <xf numFmtId="0" fontId="17" fillId="0" borderId="10" xfId="54" applyFont="1" applyBorder="1" applyAlignment="1">
      <alignment horizontal="justify" vertical="center" wrapText="1"/>
      <protection/>
    </xf>
    <xf numFmtId="0" fontId="26" fillId="0" borderId="10" xfId="54" applyFont="1" applyBorder="1" applyAlignment="1">
      <alignment horizontal="left" vertical="center" wrapText="1"/>
      <protection/>
    </xf>
    <xf numFmtId="0" fontId="27" fillId="0" borderId="10" xfId="54" applyFont="1" applyBorder="1" applyAlignment="1">
      <alignment horizontal="center" vertical="center" wrapText="1"/>
      <protection/>
    </xf>
    <xf numFmtId="4" fontId="27" fillId="0" borderId="10" xfId="54" applyNumberFormat="1" applyFont="1" applyBorder="1" applyAlignment="1">
      <alignment horizontal="right" vertical="center" wrapText="1"/>
      <protection/>
    </xf>
    <xf numFmtId="0" fontId="69" fillId="0" borderId="10" xfId="56" applyFont="1" applyBorder="1" applyAlignment="1">
      <alignment horizontal="center" vertical="center" wrapText="1"/>
      <protection/>
    </xf>
    <xf numFmtId="0" fontId="70" fillId="0" borderId="10" xfId="56" applyFont="1" applyBorder="1" applyAlignment="1">
      <alignment horizontal="center" vertical="center" wrapText="1"/>
      <protection/>
    </xf>
    <xf numFmtId="180" fontId="22" fillId="0" borderId="10" xfId="53" applyNumberFormat="1" applyFont="1" applyBorder="1" applyAlignment="1" applyProtection="1">
      <alignment horizontal="center" vertical="center" wrapText="1"/>
      <protection hidden="1"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49" fontId="22" fillId="0" borderId="12" xfId="54" applyNumberFormat="1" applyFont="1" applyFill="1" applyBorder="1" applyAlignment="1">
      <alignment horizontal="center" vertical="center" wrapText="1"/>
      <protection/>
    </xf>
    <xf numFmtId="0" fontId="22" fillId="0" borderId="12" xfId="54" applyFont="1" applyFill="1" applyBorder="1" applyAlignment="1">
      <alignment horizontal="center" vertical="center" wrapText="1"/>
      <protection/>
    </xf>
    <xf numFmtId="0" fontId="19" fillId="0" borderId="10" xfId="54" applyFont="1" applyFill="1" applyBorder="1" applyAlignment="1">
      <alignment horizontal="justify" vertical="center" wrapText="1"/>
      <protection/>
    </xf>
    <xf numFmtId="4" fontId="22" fillId="0" borderId="10" xfId="54" applyNumberFormat="1" applyFont="1" applyFill="1" applyBorder="1" applyAlignment="1">
      <alignment horizontal="right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180" fontId="19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53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wrapText="1"/>
    </xf>
    <xf numFmtId="49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4" fontId="16" fillId="0" borderId="0" xfId="0" applyNumberFormat="1" applyFont="1" applyAlignment="1">
      <alignment wrapText="1"/>
    </xf>
    <xf numFmtId="49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right" wrapText="1"/>
    </xf>
    <xf numFmtId="173" fontId="18" fillId="0" borderId="10" xfId="53" applyNumberFormat="1" applyFont="1" applyBorder="1" applyAlignment="1" applyProtection="1">
      <alignment horizontal="center" vertical="center" wrapText="1"/>
      <protection hidden="1"/>
    </xf>
    <xf numFmtId="4" fontId="18" fillId="0" borderId="10" xfId="53" applyNumberFormat="1" applyFont="1" applyBorder="1" applyAlignment="1" applyProtection="1">
      <alignment horizontal="center" vertical="center" wrapText="1"/>
      <protection hidden="1"/>
    </xf>
    <xf numFmtId="4" fontId="18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19" fillId="34" borderId="10" xfId="53" applyNumberFormat="1" applyFont="1" applyFill="1" applyBorder="1" applyAlignment="1" applyProtection="1">
      <alignment horizontal="center" vertical="center" wrapText="1"/>
      <protection hidden="1"/>
    </xf>
    <xf numFmtId="4" fontId="19" fillId="35" borderId="10" xfId="53" applyNumberFormat="1" applyFont="1" applyFill="1" applyBorder="1" applyAlignment="1" applyProtection="1">
      <alignment horizontal="center" vertical="center" wrapText="1"/>
      <protection hidden="1"/>
    </xf>
    <xf numFmtId="4" fontId="19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18" fillId="0" borderId="10" xfId="53" applyNumberFormat="1" applyFont="1" applyBorder="1" applyAlignment="1" applyProtection="1">
      <alignment horizontal="right" vertical="center" wrapText="1"/>
      <protection hidden="1"/>
    </xf>
    <xf numFmtId="4" fontId="18" fillId="33" borderId="10" xfId="53" applyNumberFormat="1" applyFont="1" applyFill="1" applyBorder="1" applyAlignment="1" applyProtection="1">
      <alignment horizontal="right" vertical="center" wrapText="1"/>
      <protection hidden="1"/>
    </xf>
    <xf numFmtId="4" fontId="19" fillId="34" borderId="10" xfId="53" applyNumberFormat="1" applyFont="1" applyFill="1" applyBorder="1" applyAlignment="1" applyProtection="1">
      <alignment horizontal="right" vertical="center" wrapText="1"/>
      <protection hidden="1"/>
    </xf>
    <xf numFmtId="4" fontId="19" fillId="35" borderId="10" xfId="53" applyNumberFormat="1" applyFont="1" applyFill="1" applyBorder="1" applyAlignment="1" applyProtection="1">
      <alignment horizontal="right" vertical="center" wrapText="1"/>
      <protection hidden="1"/>
    </xf>
    <xf numFmtId="4" fontId="19" fillId="0" borderId="10" xfId="53" applyNumberFormat="1" applyFont="1" applyBorder="1" applyAlignment="1" applyProtection="1">
      <alignment horizontal="right" vertical="center" wrapText="1"/>
      <protection hidden="1"/>
    </xf>
    <xf numFmtId="4" fontId="19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18" fillId="33" borderId="10" xfId="53" applyNumberFormat="1" applyFont="1" applyFill="1" applyBorder="1" applyAlignment="1" applyProtection="1">
      <alignment vertical="center" wrapText="1"/>
      <protection hidden="1"/>
    </xf>
    <xf numFmtId="4" fontId="19" fillId="34" borderId="10" xfId="53" applyNumberFormat="1" applyFont="1" applyFill="1" applyBorder="1" applyAlignment="1" applyProtection="1">
      <alignment vertical="center" wrapText="1"/>
      <protection hidden="1"/>
    </xf>
    <xf numFmtId="4" fontId="19" fillId="35" borderId="10" xfId="53" applyNumberFormat="1" applyFont="1" applyFill="1" applyBorder="1" applyAlignment="1" applyProtection="1">
      <alignment vertical="center" wrapText="1"/>
      <protection hidden="1"/>
    </xf>
    <xf numFmtId="4" fontId="19" fillId="0" borderId="10" xfId="53" applyNumberFormat="1" applyFont="1" applyBorder="1" applyAlignment="1" applyProtection="1">
      <alignment vertical="center" wrapText="1"/>
      <protection hidden="1"/>
    </xf>
    <xf numFmtId="4" fontId="19" fillId="0" borderId="10" xfId="53" applyNumberFormat="1" applyFont="1" applyFill="1" applyBorder="1" applyAlignment="1" applyProtection="1">
      <alignment vertical="center" wrapText="1"/>
      <protection hidden="1"/>
    </xf>
    <xf numFmtId="4" fontId="19" fillId="0" borderId="0" xfId="53" applyNumberFormat="1" applyFont="1" applyAlignment="1">
      <alignment horizontal="right" vertical="center" wrapText="1"/>
      <protection/>
    </xf>
    <xf numFmtId="4" fontId="19" fillId="0" borderId="10" xfId="53" applyNumberFormat="1" applyFont="1" applyFill="1" applyBorder="1" applyAlignment="1">
      <alignment horizontal="right" vertical="center" wrapText="1"/>
      <protection/>
    </xf>
    <xf numFmtId="4" fontId="19" fillId="0" borderId="10" xfId="53" applyNumberFormat="1" applyFont="1" applyBorder="1" applyAlignment="1">
      <alignment horizontal="right" vertical="center" wrapText="1"/>
      <protection/>
    </xf>
    <xf numFmtId="0" fontId="19" fillId="0" borderId="0" xfId="53" applyFont="1" applyFill="1" applyAlignment="1">
      <alignment vertical="center" wrapText="1"/>
      <protection/>
    </xf>
    <xf numFmtId="0" fontId="19" fillId="0" borderId="0" xfId="53" applyFont="1" applyAlignment="1">
      <alignment vertical="center" wrapText="1"/>
      <protection/>
    </xf>
    <xf numFmtId="0" fontId="19" fillId="0" borderId="0" xfId="53" applyFont="1" applyAlignment="1">
      <alignment horizontal="center" vertical="center" wrapText="1"/>
      <protection/>
    </xf>
    <xf numFmtId="4" fontId="19" fillId="0" borderId="10" xfId="53" applyNumberFormat="1" applyFont="1" applyFill="1" applyBorder="1" applyAlignment="1">
      <alignment vertical="center" wrapText="1"/>
      <protection/>
    </xf>
    <xf numFmtId="4" fontId="19" fillId="0" borderId="10" xfId="53" applyNumberFormat="1" applyFont="1" applyBorder="1" applyAlignment="1">
      <alignment vertical="center" wrapText="1"/>
      <protection/>
    </xf>
    <xf numFmtId="0" fontId="19" fillId="36" borderId="0" xfId="53" applyFont="1" applyFill="1" applyAlignment="1">
      <alignment vertical="center" wrapText="1"/>
      <protection/>
    </xf>
    <xf numFmtId="0" fontId="19" fillId="37" borderId="0" xfId="53" applyFont="1" applyFill="1" applyAlignment="1">
      <alignment vertical="center" wrapText="1"/>
      <protection/>
    </xf>
    <xf numFmtId="0" fontId="19" fillId="38" borderId="0" xfId="53" applyFont="1" applyFill="1" applyAlignment="1">
      <alignment vertical="center" wrapText="1"/>
      <protection/>
    </xf>
    <xf numFmtId="0" fontId="21" fillId="0" borderId="0" xfId="53" applyFont="1" applyAlignment="1">
      <alignment vertical="center" wrapText="1"/>
      <protection/>
    </xf>
    <xf numFmtId="0" fontId="21" fillId="38" borderId="0" xfId="53" applyFont="1" applyFill="1" applyAlignment="1">
      <alignment vertical="center" wrapText="1"/>
      <protection/>
    </xf>
    <xf numFmtId="4" fontId="19" fillId="0" borderId="0" xfId="53" applyNumberFormat="1" applyFont="1" applyAlignment="1">
      <alignment vertical="center" wrapText="1"/>
      <protection/>
    </xf>
    <xf numFmtId="0" fontId="18" fillId="0" borderId="0" xfId="53" applyFont="1" applyAlignment="1">
      <alignment vertical="center" wrapText="1"/>
      <protection/>
    </xf>
    <xf numFmtId="0" fontId="18" fillId="36" borderId="0" xfId="53" applyFont="1" applyFill="1" applyAlignment="1">
      <alignment vertical="center" wrapText="1"/>
      <protection/>
    </xf>
    <xf numFmtId="0" fontId="19" fillId="0" borderId="10" xfId="53" applyFont="1" applyBorder="1" applyAlignment="1">
      <alignment vertical="center" wrapText="1"/>
      <protection/>
    </xf>
    <xf numFmtId="0" fontId="18" fillId="0" borderId="10" xfId="53" applyFont="1" applyBorder="1" applyAlignment="1">
      <alignment horizontal="right" vertical="center" wrapText="1"/>
      <protection/>
    </xf>
    <xf numFmtId="4" fontId="19" fillId="0" borderId="0" xfId="53" applyNumberFormat="1" applyFont="1" applyFill="1" applyAlignment="1">
      <alignment vertical="center" wrapText="1"/>
      <protection/>
    </xf>
    <xf numFmtId="4" fontId="18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18" fillId="0" borderId="10" xfId="53" applyNumberFormat="1" applyFont="1" applyFill="1" applyBorder="1" applyAlignment="1">
      <alignment vertical="center" wrapText="1"/>
      <protection/>
    </xf>
    <xf numFmtId="4" fontId="18" fillId="0" borderId="10" xfId="53" applyNumberFormat="1" applyFont="1" applyBorder="1" applyAlignment="1">
      <alignment vertical="center" wrapText="1"/>
      <protection/>
    </xf>
    <xf numFmtId="4" fontId="18" fillId="33" borderId="10" xfId="53" applyNumberFormat="1" applyFont="1" applyFill="1" applyBorder="1" applyAlignment="1">
      <alignment horizontal="right" vertical="center" wrapText="1"/>
      <protection/>
    </xf>
    <xf numFmtId="4" fontId="18" fillId="33" borderId="10" xfId="53" applyNumberFormat="1" applyFont="1" applyFill="1" applyBorder="1" applyAlignment="1">
      <alignment vertical="center" wrapText="1"/>
      <protection/>
    </xf>
    <xf numFmtId="4" fontId="19" fillId="34" borderId="10" xfId="53" applyNumberFormat="1" applyFont="1" applyFill="1" applyBorder="1" applyAlignment="1">
      <alignment horizontal="right" vertical="center" wrapText="1"/>
      <protection/>
    </xf>
    <xf numFmtId="4" fontId="19" fillId="34" borderId="10" xfId="53" applyNumberFormat="1" applyFont="1" applyFill="1" applyBorder="1" applyAlignment="1">
      <alignment vertical="center" wrapText="1"/>
      <protection/>
    </xf>
    <xf numFmtId="4" fontId="19" fillId="35" borderId="10" xfId="53" applyNumberFormat="1" applyFont="1" applyFill="1" applyBorder="1" applyAlignment="1">
      <alignment horizontal="right" vertical="center" wrapText="1"/>
      <protection/>
    </xf>
    <xf numFmtId="4" fontId="19" fillId="35" borderId="10" xfId="53" applyNumberFormat="1" applyFont="1" applyFill="1" applyBorder="1" applyAlignment="1">
      <alignment vertical="center" wrapText="1"/>
      <protection/>
    </xf>
    <xf numFmtId="0" fontId="22" fillId="0" borderId="0" xfId="54" applyFont="1" applyAlignment="1">
      <alignment vertical="center"/>
      <protection/>
    </xf>
    <xf numFmtId="0" fontId="23" fillId="0" borderId="0" xfId="54" applyFont="1" applyAlignment="1">
      <alignment horizontal="center" vertical="center"/>
      <protection/>
    </xf>
    <xf numFmtId="0" fontId="22" fillId="0" borderId="0" xfId="54" applyFont="1" applyAlignment="1">
      <alignment horizontal="right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Font="1" applyBorder="1" applyAlignment="1">
      <alignment horizontal="right" vertical="center" wrapText="1"/>
      <protection/>
    </xf>
    <xf numFmtId="49" fontId="23" fillId="0" borderId="13" xfId="54" applyNumberFormat="1" applyFont="1" applyBorder="1" applyAlignment="1">
      <alignment horizontal="center" vertical="center" wrapText="1"/>
      <protection/>
    </xf>
    <xf numFmtId="49" fontId="28" fillId="0" borderId="13" xfId="54" applyNumberFormat="1" applyFont="1" applyBorder="1" applyAlignment="1">
      <alignment horizontal="center" vertical="center" wrapText="1"/>
      <protection/>
    </xf>
    <xf numFmtId="180" fontId="22" fillId="0" borderId="10" xfId="54" applyNumberFormat="1" applyFont="1" applyBorder="1" applyAlignment="1" applyProtection="1">
      <alignment horizontal="center" vertical="center" wrapText="1"/>
      <protection hidden="1"/>
    </xf>
    <xf numFmtId="49" fontId="20" fillId="0" borderId="10" xfId="54" applyNumberFormat="1" applyFont="1" applyBorder="1" applyAlignment="1">
      <alignment horizontal="center" vertical="center" wrapText="1"/>
      <protection/>
    </xf>
    <xf numFmtId="49" fontId="20" fillId="0" borderId="12" xfId="54" applyNumberFormat="1" applyFont="1" applyBorder="1" applyAlignment="1">
      <alignment horizontal="center" vertical="center" wrapText="1"/>
      <protection/>
    </xf>
    <xf numFmtId="4" fontId="22" fillId="0" borderId="0" xfId="54" applyNumberFormat="1" applyFont="1" applyAlignment="1">
      <alignment horizontal="right" vertical="center"/>
      <protection/>
    </xf>
    <xf numFmtId="4" fontId="19" fillId="0" borderId="10" xfId="54" applyNumberFormat="1" applyFont="1" applyBorder="1" applyAlignment="1">
      <alignment horizontal="center" vertical="center" wrapText="1"/>
      <protection/>
    </xf>
    <xf numFmtId="0" fontId="23" fillId="0" borderId="12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justify" vertical="center" wrapText="1"/>
      <protection/>
    </xf>
    <xf numFmtId="0" fontId="23" fillId="0" borderId="10" xfId="54" applyFont="1" applyBorder="1" applyAlignment="1">
      <alignment vertical="center"/>
      <protection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22" fillId="0" borderId="10" xfId="0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wrapText="1"/>
    </xf>
    <xf numFmtId="0" fontId="30" fillId="0" borderId="10" xfId="0" applyFont="1" applyBorder="1" applyAlignment="1">
      <alignment horizontal="center" wrapText="1"/>
    </xf>
    <xf numFmtId="4" fontId="30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4" fontId="19" fillId="0" borderId="0" xfId="53" applyNumberFormat="1" applyFont="1" applyAlignment="1">
      <alignment horizontal="center" vertical="center" wrapText="1"/>
      <protection/>
    </xf>
    <xf numFmtId="0" fontId="22" fillId="0" borderId="0" xfId="0" applyFont="1" applyAlignment="1">
      <alignment vertical="center" wrapText="1"/>
    </xf>
    <xf numFmtId="49" fontId="19" fillId="35" borderId="10" xfId="53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53" applyFont="1" applyBorder="1" applyAlignment="1">
      <alignment horizontal="center" vertical="center" wrapText="1"/>
      <protection/>
    </xf>
    <xf numFmtId="4" fontId="23" fillId="0" borderId="0" xfId="0" applyNumberFormat="1" applyFont="1" applyAlignment="1">
      <alignment vertical="center"/>
    </xf>
    <xf numFmtId="0" fontId="52" fillId="0" borderId="0" xfId="56" applyAlignment="1">
      <alignment vertical="center"/>
      <protection/>
    </xf>
    <xf numFmtId="0" fontId="71" fillId="0" borderId="10" xfId="56" applyFont="1" applyBorder="1" applyAlignment="1">
      <alignment horizontal="justify" vertical="center" wrapText="1"/>
      <protection/>
    </xf>
    <xf numFmtId="0" fontId="69" fillId="0" borderId="10" xfId="56" applyFont="1" applyBorder="1" applyAlignment="1">
      <alignment horizontal="justify" vertical="center" wrapText="1"/>
      <protection/>
    </xf>
    <xf numFmtId="4" fontId="22" fillId="0" borderId="10" xfId="56" applyNumberFormat="1" applyFont="1" applyBorder="1" applyAlignment="1">
      <alignment horizontal="center" vertical="center" wrapText="1"/>
      <protection/>
    </xf>
    <xf numFmtId="0" fontId="71" fillId="0" borderId="10" xfId="56" applyFont="1" applyBorder="1" applyAlignment="1">
      <alignment vertical="center" wrapText="1"/>
      <protection/>
    </xf>
    <xf numFmtId="0" fontId="69" fillId="0" borderId="10" xfId="56" applyFont="1" applyBorder="1" applyAlignment="1">
      <alignment vertical="center" wrapText="1"/>
      <protection/>
    </xf>
    <xf numFmtId="0" fontId="70" fillId="0" borderId="10" xfId="56" applyFont="1" applyBorder="1" applyAlignment="1">
      <alignment vertical="center" wrapText="1"/>
      <protection/>
    </xf>
    <xf numFmtId="0" fontId="72" fillId="0" borderId="10" xfId="56" applyFont="1" applyBorder="1" applyAlignment="1">
      <alignment vertical="center" wrapText="1"/>
      <protection/>
    </xf>
    <xf numFmtId="4" fontId="23" fillId="0" borderId="10" xfId="56" applyNumberFormat="1" applyFont="1" applyBorder="1" applyAlignment="1">
      <alignment horizontal="center" vertical="center" wrapText="1"/>
      <protection/>
    </xf>
    <xf numFmtId="4" fontId="52" fillId="0" borderId="0" xfId="56" applyNumberFormat="1" applyAlignment="1">
      <alignment vertical="center"/>
      <protection/>
    </xf>
    <xf numFmtId="4" fontId="22" fillId="0" borderId="10" xfId="0" applyNumberFormat="1" applyFont="1" applyFill="1" applyBorder="1" applyAlignment="1">
      <alignment vertical="center"/>
    </xf>
    <xf numFmtId="0" fontId="19" fillId="0" borderId="10" xfId="54" applyFont="1" applyFill="1" applyBorder="1" applyAlignment="1" applyProtection="1">
      <alignment horizontal="left" vertical="center" wrapText="1"/>
      <protection hidden="1"/>
    </xf>
    <xf numFmtId="4" fontId="14" fillId="0" borderId="0" xfId="0" applyNumberFormat="1" applyFont="1" applyAlignment="1">
      <alignment horizontal="right" wrapText="1"/>
    </xf>
    <xf numFmtId="0" fontId="14" fillId="0" borderId="0" xfId="0" applyFont="1" applyAlignment="1">
      <alignment wrapText="1"/>
    </xf>
    <xf numFmtId="3" fontId="5" fillId="0" borderId="10" xfId="0" applyNumberFormat="1" applyFont="1" applyBorder="1" applyAlignment="1">
      <alignment horizontal="left" vertical="center"/>
    </xf>
    <xf numFmtId="4" fontId="19" fillId="0" borderId="10" xfId="53" applyNumberFormat="1" applyFont="1" applyBorder="1" applyAlignment="1" applyProtection="1">
      <alignment horizontal="center" vertical="center" wrapText="1"/>
      <protection hidden="1"/>
    </xf>
    <xf numFmtId="0" fontId="69" fillId="0" borderId="10" xfId="56" applyFont="1" applyBorder="1" applyAlignment="1">
      <alignment horizontal="justify" vertical="top" wrapText="1"/>
      <protection/>
    </xf>
    <xf numFmtId="4" fontId="22" fillId="0" borderId="10" xfId="56" applyNumberFormat="1" applyFont="1" applyBorder="1" applyAlignment="1">
      <alignment horizontal="center" vertical="center" wrapText="1"/>
      <protection/>
    </xf>
    <xf numFmtId="0" fontId="69" fillId="0" borderId="0" xfId="56" applyFont="1">
      <alignment/>
      <protection/>
    </xf>
    <xf numFmtId="4" fontId="69" fillId="0" borderId="10" xfId="56" applyNumberFormat="1" applyFont="1" applyBorder="1" applyAlignment="1">
      <alignment horizontal="center" vertical="center" wrapText="1"/>
      <protection/>
    </xf>
    <xf numFmtId="4" fontId="16" fillId="0" borderId="10" xfId="0" applyNumberFormat="1" applyFont="1" applyFill="1" applyBorder="1" applyAlignment="1">
      <alignment horizontal="right" vertical="center" wrapText="1"/>
    </xf>
    <xf numFmtId="4" fontId="18" fillId="0" borderId="10" xfId="53" applyNumberFormat="1" applyFont="1" applyFill="1" applyBorder="1" applyAlignment="1">
      <alignment horizontal="right" vertical="center" wrapText="1"/>
      <protection/>
    </xf>
    <xf numFmtId="4" fontId="23" fillId="0" borderId="10" xfId="54" applyNumberFormat="1" applyFont="1" applyFill="1" applyBorder="1" applyAlignment="1">
      <alignment horizontal="right" vertical="center" wrapText="1"/>
      <protection/>
    </xf>
    <xf numFmtId="4" fontId="23" fillId="0" borderId="10" xfId="0" applyNumberFormat="1" applyFont="1" applyFill="1" applyBorder="1" applyAlignment="1">
      <alignment vertical="center"/>
    </xf>
    <xf numFmtId="0" fontId="52" fillId="0" borderId="0" xfId="55">
      <alignment/>
      <protection/>
    </xf>
    <xf numFmtId="0" fontId="22" fillId="0" borderId="0" xfId="0" applyFont="1" applyAlignment="1">
      <alignment horizontal="right"/>
    </xf>
    <xf numFmtId="0" fontId="73" fillId="0" borderId="10" xfId="55" applyFont="1" applyBorder="1" applyAlignment="1">
      <alignment horizontal="center" vertical="center" wrapText="1"/>
      <protection/>
    </xf>
    <xf numFmtId="0" fontId="73" fillId="0" borderId="14" xfId="55" applyFont="1" applyBorder="1" applyAlignment="1">
      <alignment wrapText="1"/>
      <protection/>
    </xf>
    <xf numFmtId="4" fontId="22" fillId="0" borderId="15" xfId="57" applyNumberFormat="1" applyFont="1" applyBorder="1" applyAlignment="1">
      <alignment horizontal="center" vertical="top" wrapText="1"/>
      <protection/>
    </xf>
    <xf numFmtId="4" fontId="22" fillId="0" borderId="16" xfId="57" applyNumberFormat="1" applyFont="1" applyBorder="1" applyAlignment="1">
      <alignment horizontal="center" vertical="top" wrapText="1"/>
      <protection/>
    </xf>
    <xf numFmtId="4" fontId="22" fillId="0" borderId="14" xfId="57" applyNumberFormat="1" applyFont="1" applyBorder="1" applyAlignment="1">
      <alignment horizontal="center" vertical="top" wrapText="1"/>
      <protection/>
    </xf>
    <xf numFmtId="0" fontId="73" fillId="0" borderId="12" xfId="55" applyFont="1" applyBorder="1" applyAlignment="1">
      <alignment wrapText="1"/>
      <protection/>
    </xf>
    <xf numFmtId="4" fontId="22" fillId="0" borderId="17" xfId="57" applyNumberFormat="1" applyFont="1" applyBorder="1" applyAlignment="1">
      <alignment horizontal="center" vertical="top" wrapText="1"/>
      <protection/>
    </xf>
    <xf numFmtId="4" fontId="22" fillId="0" borderId="12" xfId="57" applyNumberFormat="1" applyFont="1" applyBorder="1" applyAlignment="1">
      <alignment horizontal="center" vertical="top" wrapText="1"/>
      <protection/>
    </xf>
    <xf numFmtId="0" fontId="74" fillId="0" borderId="14" xfId="55" applyFont="1" applyBorder="1" applyAlignment="1">
      <alignment wrapText="1"/>
      <protection/>
    </xf>
    <xf numFmtId="4" fontId="22" fillId="0" borderId="18" xfId="57" applyNumberFormat="1" applyFont="1" applyBorder="1" applyAlignment="1">
      <alignment horizontal="center" vertical="top" wrapText="1"/>
      <protection/>
    </xf>
    <xf numFmtId="4" fontId="22" fillId="0" borderId="12" xfId="55" applyNumberFormat="1" applyFont="1" applyBorder="1" applyAlignment="1">
      <alignment horizontal="center" vertical="top" wrapText="1"/>
      <protection/>
    </xf>
    <xf numFmtId="0" fontId="74" fillId="0" borderId="19" xfId="55" applyFont="1" applyBorder="1">
      <alignment/>
      <protection/>
    </xf>
    <xf numFmtId="0" fontId="73" fillId="0" borderId="0" xfId="55" applyFont="1" applyBorder="1">
      <alignment/>
      <protection/>
    </xf>
    <xf numFmtId="0" fontId="73" fillId="0" borderId="20" xfId="55" applyFont="1" applyBorder="1">
      <alignment/>
      <protection/>
    </xf>
    <xf numFmtId="0" fontId="75" fillId="0" borderId="0" xfId="55" applyFont="1">
      <alignment/>
      <protection/>
    </xf>
    <xf numFmtId="0" fontId="69" fillId="0" borderId="0" xfId="55" applyFont="1" applyAlignment="1">
      <alignment horizontal="right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69" fillId="0" borderId="10" xfId="55" applyFont="1" applyBorder="1" applyAlignment="1">
      <alignment horizontal="center" vertical="center" wrapText="1"/>
      <protection/>
    </xf>
    <xf numFmtId="4" fontId="69" fillId="0" borderId="21" xfId="55" applyNumberFormat="1" applyFont="1" applyBorder="1">
      <alignment/>
      <protection/>
    </xf>
    <xf numFmtId="4" fontId="69" fillId="0" borderId="17" xfId="55" applyNumberFormat="1" applyFont="1" applyBorder="1">
      <alignment/>
      <protection/>
    </xf>
    <xf numFmtId="4" fontId="69" fillId="0" borderId="13" xfId="55" applyNumberFormat="1" applyFont="1" applyBorder="1" applyAlignment="1">
      <alignment horizontal="center" vertical="center"/>
      <protection/>
    </xf>
    <xf numFmtId="4" fontId="69" fillId="0" borderId="14" xfId="55" applyNumberFormat="1" applyFont="1" applyBorder="1" applyAlignment="1">
      <alignment horizontal="center" vertical="center"/>
      <protection/>
    </xf>
    <xf numFmtId="4" fontId="69" fillId="0" borderId="12" xfId="55" applyNumberFormat="1" applyFont="1" applyBorder="1" applyAlignment="1">
      <alignment horizontal="center" vertical="center"/>
      <protection/>
    </xf>
    <xf numFmtId="3" fontId="69" fillId="0" borderId="15" xfId="55" applyNumberFormat="1" applyFont="1" applyBorder="1" applyAlignment="1">
      <alignment horizontal="center"/>
      <protection/>
    </xf>
    <xf numFmtId="3" fontId="22" fillId="0" borderId="14" xfId="55" applyNumberFormat="1" applyFont="1" applyBorder="1" applyAlignment="1">
      <alignment horizontal="center" vertical="top" wrapText="1"/>
      <protection/>
    </xf>
    <xf numFmtId="0" fontId="73" fillId="0" borderId="10" xfId="55" applyFont="1" applyBorder="1" applyAlignment="1">
      <alignment horizontal="center"/>
      <protection/>
    </xf>
    <xf numFmtId="0" fontId="69" fillId="0" borderId="10" xfId="55" applyFont="1" applyBorder="1" applyAlignment="1">
      <alignment horizontal="center"/>
      <protection/>
    </xf>
    <xf numFmtId="0" fontId="52" fillId="0" borderId="10" xfId="55" applyBorder="1">
      <alignment/>
      <protection/>
    </xf>
    <xf numFmtId="0" fontId="75" fillId="0" borderId="10" xfId="55" applyFont="1" applyBorder="1">
      <alignment/>
      <protection/>
    </xf>
    <xf numFmtId="0" fontId="5" fillId="0" borderId="0" xfId="0" applyFont="1" applyFill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 vertical="center" wrapText="1"/>
    </xf>
    <xf numFmtId="0" fontId="14" fillId="0" borderId="20" xfId="0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" fontId="18" fillId="0" borderId="10" xfId="53" applyNumberFormat="1" applyFont="1" applyBorder="1" applyAlignment="1" applyProtection="1">
      <alignment horizontal="center" vertical="center" wrapText="1"/>
      <protection hidden="1"/>
    </xf>
    <xf numFmtId="173" fontId="18" fillId="0" borderId="10" xfId="53" applyNumberFormat="1" applyFont="1" applyBorder="1" applyAlignment="1" applyProtection="1">
      <alignment horizontal="center" vertical="center" wrapText="1"/>
      <protection hidden="1"/>
    </xf>
    <xf numFmtId="0" fontId="29" fillId="0" borderId="20" xfId="53" applyFont="1" applyBorder="1" applyAlignment="1" applyProtection="1">
      <alignment horizontal="center" vertical="center" wrapText="1"/>
      <protection hidden="1"/>
    </xf>
    <xf numFmtId="0" fontId="19" fillId="0" borderId="0" xfId="53" applyFont="1" applyAlignment="1">
      <alignment horizontal="right" vertical="center" wrapText="1"/>
      <protection/>
    </xf>
    <xf numFmtId="0" fontId="18" fillId="0" borderId="13" xfId="53" applyFont="1" applyBorder="1" applyAlignment="1" applyProtection="1">
      <alignment horizontal="center" vertical="center" wrapText="1"/>
      <protection hidden="1"/>
    </xf>
    <xf numFmtId="0" fontId="18" fillId="0" borderId="12" xfId="53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 horizontal="right" vertical="center" wrapText="1"/>
    </xf>
    <xf numFmtId="0" fontId="19" fillId="0" borderId="10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69" fillId="0" borderId="22" xfId="56" applyFont="1" applyBorder="1" applyAlignment="1">
      <alignment horizontal="center" vertical="center" wrapText="1"/>
      <protection/>
    </xf>
    <xf numFmtId="0" fontId="69" fillId="0" borderId="23" xfId="56" applyFont="1" applyBorder="1" applyAlignment="1">
      <alignment horizontal="center" vertical="center" wrapText="1"/>
      <protection/>
    </xf>
    <xf numFmtId="0" fontId="69" fillId="0" borderId="11" xfId="56" applyFont="1" applyBorder="1" applyAlignment="1">
      <alignment horizontal="center" vertical="center" wrapText="1"/>
      <protection/>
    </xf>
    <xf numFmtId="0" fontId="1" fillId="0" borderId="0" xfId="54" applyFont="1" applyAlignment="1">
      <alignment horizontal="center" vertical="center"/>
      <protection/>
    </xf>
    <xf numFmtId="0" fontId="17" fillId="0" borderId="10" xfId="54" applyFont="1" applyBorder="1" applyAlignment="1">
      <alignment horizontal="center" vertical="center" wrapText="1"/>
      <protection/>
    </xf>
    <xf numFmtId="0" fontId="22" fillId="0" borderId="0" xfId="57" applyFont="1" applyAlignment="1">
      <alignment horizontal="right" vertical="center" wrapText="1"/>
      <protection/>
    </xf>
    <xf numFmtId="0" fontId="74" fillId="0" borderId="0" xfId="56" applyFont="1" applyAlignment="1">
      <alignment horizontal="center" vertical="center"/>
      <protection/>
    </xf>
    <xf numFmtId="0" fontId="22" fillId="0" borderId="0" xfId="0" applyFont="1" applyAlignment="1">
      <alignment horizontal="right" vertical="center" wrapText="1"/>
    </xf>
    <xf numFmtId="0" fontId="74" fillId="0" borderId="0" xfId="55" applyFont="1" applyAlignment="1">
      <alignment horizontal="center"/>
      <protection/>
    </xf>
    <xf numFmtId="0" fontId="52" fillId="0" borderId="19" xfId="55" applyBorder="1" applyAlignment="1">
      <alignment horizontal="left" vertical="center" wrapText="1"/>
      <protection/>
    </xf>
    <xf numFmtId="0" fontId="52" fillId="0" borderId="0" xfId="55" applyAlignment="1">
      <alignment horizontal="left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 2 3" xfId="55"/>
    <cellStyle name="Обычный 2 5" xfId="56"/>
    <cellStyle name="Обычный 5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75" zoomScaleNormal="75" zoomScaleSheetLayoutView="75" zoomScalePageLayoutView="0" workbookViewId="0" topLeftCell="A1">
      <selection activeCell="C24" sqref="C24:D24"/>
    </sheetView>
  </sheetViews>
  <sheetFormatPr defaultColWidth="11.57421875" defaultRowHeight="12.75"/>
  <cols>
    <col min="1" max="1" width="42.28125" style="17" bestFit="1" customWidth="1"/>
    <col min="2" max="2" width="158.28125" style="3" customWidth="1"/>
    <col min="3" max="3" width="23.7109375" style="10" bestFit="1" customWidth="1"/>
    <col min="4" max="4" width="23.140625" style="27" bestFit="1" customWidth="1"/>
    <col min="5" max="5" width="18.421875" style="5" bestFit="1" customWidth="1"/>
    <col min="6" max="16384" width="11.57421875" style="1" customWidth="1"/>
  </cols>
  <sheetData>
    <row r="1" spans="2:5" ht="18.75" customHeight="1">
      <c r="B1" s="193" t="s">
        <v>401</v>
      </c>
      <c r="C1" s="254" t="s">
        <v>452</v>
      </c>
      <c r="D1" s="254"/>
      <c r="E1" s="254"/>
    </row>
    <row r="2" spans="2:5" ht="18.75" customHeight="1">
      <c r="B2" s="193"/>
      <c r="C2" s="254"/>
      <c r="D2" s="254"/>
      <c r="E2" s="254"/>
    </row>
    <row r="3" spans="2:5" ht="18.75" customHeight="1">
      <c r="B3" s="193"/>
      <c r="C3" s="254"/>
      <c r="D3" s="254"/>
      <c r="E3" s="254"/>
    </row>
    <row r="4" spans="2:3" ht="18.75">
      <c r="B4" s="2"/>
      <c r="C4" s="6"/>
    </row>
    <row r="5" spans="1:5" ht="48" customHeight="1">
      <c r="A5" s="263" t="s">
        <v>451</v>
      </c>
      <c r="B5" s="263"/>
      <c r="C5" s="263"/>
      <c r="D5" s="263"/>
      <c r="E5" s="263"/>
    </row>
    <row r="6" ht="20.25">
      <c r="E6" s="21" t="s">
        <v>16</v>
      </c>
    </row>
    <row r="7" spans="1:5" s="4" customFormat="1" ht="37.5">
      <c r="A7" s="18" t="s">
        <v>0</v>
      </c>
      <c r="B7" s="22" t="s">
        <v>1</v>
      </c>
      <c r="C7" s="179" t="s">
        <v>392</v>
      </c>
      <c r="D7" s="179" t="s">
        <v>393</v>
      </c>
      <c r="E7" s="180" t="s">
        <v>394</v>
      </c>
    </row>
    <row r="8" spans="1:6" ht="18.75" customHeight="1">
      <c r="A8" s="259" t="s">
        <v>3</v>
      </c>
      <c r="B8" s="260"/>
      <c r="C8" s="7">
        <f>C9+C20</f>
        <v>44440292.42</v>
      </c>
      <c r="D8" s="7">
        <f>D9+D20</f>
        <v>39469170.92</v>
      </c>
      <c r="E8" s="191">
        <f>(D8/C8)*100</f>
        <v>88.81393161633926</v>
      </c>
      <c r="F8" s="27"/>
    </row>
    <row r="9" spans="1:5" ht="18.75" customHeight="1">
      <c r="A9" s="261" t="s">
        <v>20</v>
      </c>
      <c r="B9" s="262"/>
      <c r="C9" s="7">
        <f>C11+C13+C14+C17+C19</f>
        <v>40938895.09</v>
      </c>
      <c r="D9" s="7">
        <f>D11+D13+D14+D17+D19+D18</f>
        <v>35974012.33</v>
      </c>
      <c r="E9" s="191">
        <f aca="true" t="shared" si="0" ref="E9:E57">(D9/C9)*100</f>
        <v>87.87245540192227</v>
      </c>
    </row>
    <row r="10" spans="1:5" ht="18.75" customHeight="1">
      <c r="A10" s="19" t="s">
        <v>2</v>
      </c>
      <c r="B10" s="24" t="s">
        <v>21</v>
      </c>
      <c r="C10" s="7"/>
      <c r="D10" s="192"/>
      <c r="E10" s="25"/>
    </row>
    <row r="11" spans="1:5" ht="20.25">
      <c r="A11" s="19" t="s">
        <v>4</v>
      </c>
      <c r="B11" s="13" t="s">
        <v>5</v>
      </c>
      <c r="C11" s="8">
        <f>SUM(C12)</f>
        <v>2951938.31</v>
      </c>
      <c r="D11" s="8">
        <f>SUM(D12)</f>
        <v>2795727.03</v>
      </c>
      <c r="E11" s="25">
        <f t="shared" si="0"/>
        <v>94.70817938603872</v>
      </c>
    </row>
    <row r="12" spans="1:5" ht="20.25">
      <c r="A12" s="19" t="s">
        <v>6</v>
      </c>
      <c r="B12" s="13" t="s">
        <v>7</v>
      </c>
      <c r="C12" s="8">
        <v>2951938.31</v>
      </c>
      <c r="D12" s="192">
        <v>2795727.03</v>
      </c>
      <c r="E12" s="25">
        <f t="shared" si="0"/>
        <v>94.70817938603872</v>
      </c>
    </row>
    <row r="13" spans="1:5" ht="20.25">
      <c r="A13" s="19" t="s">
        <v>30</v>
      </c>
      <c r="B13" s="13" t="s">
        <v>31</v>
      </c>
      <c r="C13" s="8">
        <v>36407.19</v>
      </c>
      <c r="D13" s="192">
        <v>36407.13</v>
      </c>
      <c r="E13" s="25">
        <f t="shared" si="0"/>
        <v>99.9998351973882</v>
      </c>
    </row>
    <row r="14" spans="1:5" ht="20.25">
      <c r="A14" s="19" t="s">
        <v>8</v>
      </c>
      <c r="B14" s="13" t="s">
        <v>9</v>
      </c>
      <c r="C14" s="8">
        <f>C15+C16</f>
        <v>34552151.64</v>
      </c>
      <c r="D14" s="8">
        <f>D15+D16</f>
        <v>30106787.72</v>
      </c>
      <c r="E14" s="25">
        <f t="shared" si="0"/>
        <v>87.13433546392018</v>
      </c>
    </row>
    <row r="15" spans="1:5" ht="40.5">
      <c r="A15" s="19" t="s">
        <v>47</v>
      </c>
      <c r="B15" s="13" t="s">
        <v>48</v>
      </c>
      <c r="C15" s="8">
        <v>5361292.81</v>
      </c>
      <c r="D15" s="192">
        <v>5360139.16</v>
      </c>
      <c r="E15" s="25">
        <f t="shared" si="0"/>
        <v>99.97848186918932</v>
      </c>
    </row>
    <row r="16" spans="1:5" ht="20.25">
      <c r="A16" s="19" t="s">
        <v>43</v>
      </c>
      <c r="B16" s="13" t="s">
        <v>44</v>
      </c>
      <c r="C16" s="25">
        <v>29190858.83</v>
      </c>
      <c r="D16" s="192">
        <v>24746648.56</v>
      </c>
      <c r="E16" s="25">
        <f t="shared" si="0"/>
        <v>84.77533567654885</v>
      </c>
    </row>
    <row r="17" spans="1:5" ht="60.75">
      <c r="A17" s="19" t="s">
        <v>49</v>
      </c>
      <c r="B17" s="13" t="s">
        <v>15</v>
      </c>
      <c r="C17" s="8">
        <v>3050</v>
      </c>
      <c r="D17" s="192">
        <v>3050</v>
      </c>
      <c r="E17" s="25">
        <f t="shared" si="0"/>
        <v>100</v>
      </c>
    </row>
    <row r="18" spans="1:5" ht="20.25">
      <c r="A18" s="213" t="s">
        <v>420</v>
      </c>
      <c r="B18" s="13" t="s">
        <v>421</v>
      </c>
      <c r="C18" s="8"/>
      <c r="D18" s="192">
        <v>-0.24</v>
      </c>
      <c r="E18" s="25"/>
    </row>
    <row r="19" spans="1:5" ht="20.25">
      <c r="A19" s="19" t="s">
        <v>17</v>
      </c>
      <c r="B19" s="13" t="s">
        <v>50</v>
      </c>
      <c r="C19" s="8">
        <v>3395347.95</v>
      </c>
      <c r="D19" s="192">
        <v>3032040.69</v>
      </c>
      <c r="E19" s="25">
        <f t="shared" si="0"/>
        <v>89.29985187526951</v>
      </c>
    </row>
    <row r="20" spans="1:5" ht="20.25" customHeight="1">
      <c r="A20" s="255" t="s">
        <v>22</v>
      </c>
      <c r="B20" s="256"/>
      <c r="C20" s="7">
        <f>C21+C24+C28+C29+C30+C32+C33</f>
        <v>3501397.33</v>
      </c>
      <c r="D20" s="7">
        <f>D21+D24+D28+D29+D30+D32+D33</f>
        <v>3495158.59</v>
      </c>
      <c r="E20" s="191">
        <f t="shared" si="0"/>
        <v>99.82182142122099</v>
      </c>
    </row>
    <row r="21" spans="1:5" ht="20.25">
      <c r="A21" s="19" t="s">
        <v>23</v>
      </c>
      <c r="B21" s="13" t="s">
        <v>10</v>
      </c>
      <c r="C21" s="8">
        <f>C22+C23</f>
        <v>333659.25</v>
      </c>
      <c r="D21" s="8">
        <f>D22+D23</f>
        <v>330705.2</v>
      </c>
      <c r="E21" s="25">
        <f t="shared" si="0"/>
        <v>99.11465065032664</v>
      </c>
    </row>
    <row r="22" spans="1:5" ht="60.75">
      <c r="A22" s="19" t="s">
        <v>11</v>
      </c>
      <c r="B22" s="13" t="s">
        <v>51</v>
      </c>
      <c r="C22" s="8">
        <v>248659.25</v>
      </c>
      <c r="D22" s="192">
        <v>248659.25</v>
      </c>
      <c r="E22" s="25">
        <f t="shared" si="0"/>
        <v>100</v>
      </c>
    </row>
    <row r="23" spans="1:5" ht="60.75">
      <c r="A23" s="19" t="s">
        <v>32</v>
      </c>
      <c r="B23" s="14" t="s">
        <v>52</v>
      </c>
      <c r="C23" s="8">
        <v>85000</v>
      </c>
      <c r="D23" s="192">
        <v>82045.95</v>
      </c>
      <c r="E23" s="25">
        <f t="shared" si="0"/>
        <v>96.52464705882352</v>
      </c>
    </row>
    <row r="24" spans="1:5" ht="20.25">
      <c r="A24" s="19" t="s">
        <v>12</v>
      </c>
      <c r="B24" s="13" t="s">
        <v>53</v>
      </c>
      <c r="C24" s="8">
        <f>C25+C26+C27</f>
        <v>743407.62</v>
      </c>
      <c r="D24" s="8">
        <f>D25+D26+D27</f>
        <v>743407.62</v>
      </c>
      <c r="E24" s="25">
        <f t="shared" si="0"/>
        <v>100</v>
      </c>
    </row>
    <row r="25" spans="1:5" ht="60.75">
      <c r="A25" s="19" t="s">
        <v>24</v>
      </c>
      <c r="B25" s="13" t="s">
        <v>25</v>
      </c>
      <c r="C25" s="8">
        <v>218499.75</v>
      </c>
      <c r="D25" s="192">
        <v>218499.75</v>
      </c>
      <c r="E25" s="25">
        <f t="shared" si="0"/>
        <v>100</v>
      </c>
    </row>
    <row r="26" spans="1:5" ht="20.25">
      <c r="A26" s="19" t="s">
        <v>26</v>
      </c>
      <c r="B26" s="13" t="s">
        <v>27</v>
      </c>
      <c r="C26" s="8">
        <v>524110</v>
      </c>
      <c r="D26" s="192">
        <v>524110</v>
      </c>
      <c r="E26" s="25">
        <f t="shared" si="0"/>
        <v>100</v>
      </c>
    </row>
    <row r="27" spans="1:5" ht="20.25">
      <c r="A27" s="19" t="s">
        <v>388</v>
      </c>
      <c r="B27" s="13" t="s">
        <v>389</v>
      </c>
      <c r="C27" s="8">
        <v>797.87</v>
      </c>
      <c r="D27" s="192">
        <v>797.87</v>
      </c>
      <c r="E27" s="25">
        <f t="shared" si="0"/>
        <v>100</v>
      </c>
    </row>
    <row r="28" spans="1:5" ht="60.75">
      <c r="A28" s="19" t="s">
        <v>19</v>
      </c>
      <c r="B28" s="13" t="s">
        <v>54</v>
      </c>
      <c r="C28" s="8">
        <v>60557.85</v>
      </c>
      <c r="D28" s="192">
        <v>60557.85</v>
      </c>
      <c r="E28" s="25">
        <f t="shared" si="0"/>
        <v>100</v>
      </c>
    </row>
    <row r="29" spans="1:5" ht="40.5">
      <c r="A29" s="19" t="s">
        <v>55</v>
      </c>
      <c r="B29" s="13" t="s">
        <v>56</v>
      </c>
      <c r="C29" s="8">
        <v>2118330</v>
      </c>
      <c r="D29" s="192">
        <v>2118330</v>
      </c>
      <c r="E29" s="25">
        <f t="shared" si="0"/>
        <v>100</v>
      </c>
    </row>
    <row r="30" spans="1:5" ht="20.25">
      <c r="A30" s="19" t="s">
        <v>57</v>
      </c>
      <c r="B30" s="13" t="s">
        <v>45</v>
      </c>
      <c r="C30" s="8">
        <v>223755</v>
      </c>
      <c r="D30" s="192">
        <f>223755+D31</f>
        <v>220470.31</v>
      </c>
      <c r="E30" s="25">
        <f t="shared" si="0"/>
        <v>98.53201492704073</v>
      </c>
    </row>
    <row r="31" spans="1:5" ht="20.25">
      <c r="A31" s="19" t="s">
        <v>399</v>
      </c>
      <c r="B31" s="13" t="s">
        <v>398</v>
      </c>
      <c r="C31" s="8"/>
      <c r="D31" s="192">
        <v>-3284.69</v>
      </c>
      <c r="E31" s="25"/>
    </row>
    <row r="32" spans="1:5" ht="60.75">
      <c r="A32" s="19" t="s">
        <v>410</v>
      </c>
      <c r="B32" s="13" t="s">
        <v>411</v>
      </c>
      <c r="C32" s="8">
        <v>21187.61</v>
      </c>
      <c r="D32" s="192">
        <v>21187.61</v>
      </c>
      <c r="E32" s="25">
        <f t="shared" si="0"/>
        <v>100</v>
      </c>
    </row>
    <row r="33" spans="1:5" ht="40.5">
      <c r="A33" s="19" t="s">
        <v>390</v>
      </c>
      <c r="B33" s="13" t="s">
        <v>391</v>
      </c>
      <c r="C33" s="8">
        <v>500</v>
      </c>
      <c r="D33" s="192">
        <v>500</v>
      </c>
      <c r="E33" s="25">
        <f t="shared" si="0"/>
        <v>100</v>
      </c>
    </row>
    <row r="34" spans="1:5" ht="22.5">
      <c r="A34" s="19" t="s">
        <v>18</v>
      </c>
      <c r="B34" s="22" t="s">
        <v>13</v>
      </c>
      <c r="C34" s="7">
        <f>C36+C39+C48+C50+C53</f>
        <v>47211843.300000004</v>
      </c>
      <c r="D34" s="7">
        <f>D36+D39+D48+D50+D53</f>
        <v>46792955.080000006</v>
      </c>
      <c r="E34" s="191">
        <f t="shared" si="0"/>
        <v>99.11274758467226</v>
      </c>
    </row>
    <row r="35" spans="1:5" ht="20.25">
      <c r="A35" s="19" t="s">
        <v>28</v>
      </c>
      <c r="B35" s="13" t="s">
        <v>58</v>
      </c>
      <c r="C35" s="7">
        <f>C36</f>
        <v>8925000</v>
      </c>
      <c r="D35" s="7">
        <f>D36</f>
        <v>8925000</v>
      </c>
      <c r="E35" s="191">
        <f t="shared" si="0"/>
        <v>100</v>
      </c>
    </row>
    <row r="36" spans="1:5" ht="20.25">
      <c r="A36" s="19" t="s">
        <v>33</v>
      </c>
      <c r="B36" s="13" t="s">
        <v>59</v>
      </c>
      <c r="C36" s="7">
        <f>C37+C38</f>
        <v>8925000</v>
      </c>
      <c r="D36" s="7">
        <f>D37+D38</f>
        <v>8925000</v>
      </c>
      <c r="E36" s="191">
        <f t="shared" si="0"/>
        <v>100</v>
      </c>
    </row>
    <row r="37" spans="1:5" ht="20.25">
      <c r="A37" s="19" t="s">
        <v>60</v>
      </c>
      <c r="B37" s="13" t="s">
        <v>61</v>
      </c>
      <c r="C37" s="8">
        <f>5579000+146000</f>
        <v>5725000</v>
      </c>
      <c r="D37" s="25">
        <v>5725000</v>
      </c>
      <c r="E37" s="25">
        <f t="shared" si="0"/>
        <v>100</v>
      </c>
    </row>
    <row r="38" spans="1:5" ht="40.5">
      <c r="A38" s="19" t="s">
        <v>377</v>
      </c>
      <c r="B38" s="13" t="s">
        <v>419</v>
      </c>
      <c r="C38" s="8">
        <v>3200000</v>
      </c>
      <c r="D38" s="25">
        <v>3200000</v>
      </c>
      <c r="E38" s="25">
        <f t="shared" si="0"/>
        <v>100</v>
      </c>
    </row>
    <row r="39" spans="1:5" s="184" customFormat="1" ht="20.25">
      <c r="A39" s="189" t="s">
        <v>62</v>
      </c>
      <c r="B39" s="190" t="s">
        <v>63</v>
      </c>
      <c r="C39" s="7">
        <f>C40+C41+C42+C43+C44+C45+C46+C47</f>
        <v>31268489</v>
      </c>
      <c r="D39" s="7">
        <f>D40+D41+D42+D43+D44+D45+D46+D47</f>
        <v>31205441.62</v>
      </c>
      <c r="E39" s="191">
        <f t="shared" si="0"/>
        <v>99.79836767935925</v>
      </c>
    </row>
    <row r="40" spans="1:5" ht="60.75">
      <c r="A40" s="19" t="s">
        <v>40</v>
      </c>
      <c r="B40" s="13" t="s">
        <v>64</v>
      </c>
      <c r="C40" s="8">
        <v>25027421</v>
      </c>
      <c r="D40" s="192">
        <v>25027421</v>
      </c>
      <c r="E40" s="25">
        <f t="shared" si="0"/>
        <v>100</v>
      </c>
    </row>
    <row r="41" spans="1:5" ht="20.25">
      <c r="A41" s="19" t="s">
        <v>65</v>
      </c>
      <c r="B41" s="13" t="s">
        <v>81</v>
      </c>
      <c r="C41" s="8">
        <v>3127192</v>
      </c>
      <c r="D41" s="192">
        <v>3064227.29</v>
      </c>
      <c r="E41" s="25">
        <f t="shared" si="0"/>
        <v>97.98654160025991</v>
      </c>
    </row>
    <row r="42" spans="1:5" ht="20.25">
      <c r="A42" s="19" t="s">
        <v>82</v>
      </c>
      <c r="B42" s="13" t="s">
        <v>83</v>
      </c>
      <c r="C42" s="8">
        <v>2761721</v>
      </c>
      <c r="D42" s="192">
        <v>2761638.8</v>
      </c>
      <c r="E42" s="25">
        <f t="shared" si="0"/>
        <v>99.99702359506988</v>
      </c>
    </row>
    <row r="43" spans="1:5" s="5" customFormat="1" ht="81" hidden="1">
      <c r="A43" s="20" t="s">
        <v>34</v>
      </c>
      <c r="B43" s="15" t="s">
        <v>66</v>
      </c>
      <c r="C43" s="8">
        <v>0</v>
      </c>
      <c r="D43" s="25"/>
      <c r="E43" s="25"/>
    </row>
    <row r="44" spans="1:5" s="5" customFormat="1" ht="60.75" hidden="1">
      <c r="A44" s="20" t="s">
        <v>35</v>
      </c>
      <c r="B44" s="15" t="s">
        <v>68</v>
      </c>
      <c r="C44" s="8">
        <v>0</v>
      </c>
      <c r="D44" s="25"/>
      <c r="E44" s="25"/>
    </row>
    <row r="45" spans="1:5" s="5" customFormat="1" ht="40.5">
      <c r="A45" s="20" t="s">
        <v>79</v>
      </c>
      <c r="B45" s="15" t="s">
        <v>80</v>
      </c>
      <c r="C45" s="8">
        <v>300000</v>
      </c>
      <c r="D45" s="25">
        <v>300000</v>
      </c>
      <c r="E45" s="25">
        <f t="shared" si="0"/>
        <v>100</v>
      </c>
    </row>
    <row r="46" spans="1:5" s="5" customFormat="1" ht="20.25">
      <c r="A46" s="20" t="s">
        <v>36</v>
      </c>
      <c r="B46" s="15" t="s">
        <v>67</v>
      </c>
      <c r="C46" s="8">
        <v>0</v>
      </c>
      <c r="D46" s="25"/>
      <c r="E46" s="25"/>
    </row>
    <row r="47" spans="1:5" s="5" customFormat="1" ht="40.5">
      <c r="A47" s="20" t="s">
        <v>381</v>
      </c>
      <c r="B47" s="15" t="s">
        <v>382</v>
      </c>
      <c r="C47" s="8">
        <v>52155</v>
      </c>
      <c r="D47" s="25">
        <v>52154.53</v>
      </c>
      <c r="E47" s="25">
        <f t="shared" si="0"/>
        <v>99.99909883999617</v>
      </c>
    </row>
    <row r="48" spans="1:5" s="187" customFormat="1" ht="20.25">
      <c r="A48" s="185" t="s">
        <v>37</v>
      </c>
      <c r="B48" s="188" t="s">
        <v>69</v>
      </c>
      <c r="C48" s="7">
        <f>C49</f>
        <v>467062</v>
      </c>
      <c r="D48" s="7">
        <f>D49</f>
        <v>467062</v>
      </c>
      <c r="E48" s="191">
        <f t="shared" si="0"/>
        <v>100</v>
      </c>
    </row>
    <row r="49" spans="1:5" s="5" customFormat="1" ht="40.5">
      <c r="A49" s="20" t="s">
        <v>38</v>
      </c>
      <c r="B49" s="16" t="s">
        <v>70</v>
      </c>
      <c r="C49" s="8">
        <v>467062</v>
      </c>
      <c r="D49" s="25">
        <v>467062</v>
      </c>
      <c r="E49" s="25">
        <f t="shared" si="0"/>
        <v>100</v>
      </c>
    </row>
    <row r="50" spans="1:5" s="187" customFormat="1" ht="20.25">
      <c r="A50" s="185" t="s">
        <v>39</v>
      </c>
      <c r="B50" s="186" t="s">
        <v>71</v>
      </c>
      <c r="C50" s="7">
        <f>C51+C52</f>
        <v>6053074.6</v>
      </c>
      <c r="D50" s="7">
        <f>D51+D52</f>
        <v>5697233.76</v>
      </c>
      <c r="E50" s="191">
        <f t="shared" si="0"/>
        <v>94.12132075821434</v>
      </c>
    </row>
    <row r="51" spans="1:5" s="5" customFormat="1" ht="60.75">
      <c r="A51" s="20" t="s">
        <v>41</v>
      </c>
      <c r="B51" s="16" t="s">
        <v>72</v>
      </c>
      <c r="C51" s="8">
        <v>1425599.6</v>
      </c>
      <c r="D51" s="25">
        <v>1069758.76</v>
      </c>
      <c r="E51" s="25">
        <f t="shared" si="0"/>
        <v>75.0392157798024</v>
      </c>
    </row>
    <row r="52" spans="1:5" ht="20.25">
      <c r="A52" s="19" t="s">
        <v>42</v>
      </c>
      <c r="B52" s="13" t="s">
        <v>73</v>
      </c>
      <c r="C52" s="8">
        <v>4627475</v>
      </c>
      <c r="D52" s="192">
        <v>4627475</v>
      </c>
      <c r="E52" s="25">
        <f t="shared" si="0"/>
        <v>100</v>
      </c>
    </row>
    <row r="53" spans="1:5" s="184" customFormat="1" ht="20.25" customHeight="1">
      <c r="A53" s="255" t="s">
        <v>29</v>
      </c>
      <c r="B53" s="256"/>
      <c r="C53" s="7">
        <f>C54+C55+C56</f>
        <v>498217.7</v>
      </c>
      <c r="D53" s="7">
        <f>D54+D55+D56</f>
        <v>498217.7</v>
      </c>
      <c r="E53" s="191">
        <f t="shared" si="0"/>
        <v>100</v>
      </c>
    </row>
    <row r="54" spans="1:5" ht="40.5">
      <c r="A54" s="19" t="s">
        <v>74</v>
      </c>
      <c r="B54" s="13" t="s">
        <v>75</v>
      </c>
      <c r="C54" s="8">
        <v>0</v>
      </c>
      <c r="D54" s="192">
        <v>0</v>
      </c>
      <c r="E54" s="25">
        <v>0</v>
      </c>
    </row>
    <row r="55" spans="1:5" ht="40.5">
      <c r="A55" s="19" t="s">
        <v>76</v>
      </c>
      <c r="B55" s="13" t="s">
        <v>77</v>
      </c>
      <c r="C55" s="8">
        <v>81000</v>
      </c>
      <c r="D55" s="192">
        <v>81000</v>
      </c>
      <c r="E55" s="25">
        <f t="shared" si="0"/>
        <v>100</v>
      </c>
    </row>
    <row r="56" spans="1:5" ht="20.25">
      <c r="A56" s="19" t="s">
        <v>78</v>
      </c>
      <c r="B56" s="13" t="s">
        <v>46</v>
      </c>
      <c r="C56" s="8">
        <v>417217.7</v>
      </c>
      <c r="D56" s="192">
        <v>417217.7</v>
      </c>
      <c r="E56" s="25">
        <f t="shared" si="0"/>
        <v>100</v>
      </c>
    </row>
    <row r="57" spans="1:5" s="184" customFormat="1" ht="18.75" customHeight="1">
      <c r="A57" s="257" t="s">
        <v>14</v>
      </c>
      <c r="B57" s="258"/>
      <c r="C57" s="23">
        <f>C8+C34</f>
        <v>91652135.72</v>
      </c>
      <c r="D57" s="23">
        <f>D8+D34</f>
        <v>86262126</v>
      </c>
      <c r="E57" s="191">
        <f t="shared" si="0"/>
        <v>94.11905715272513</v>
      </c>
    </row>
    <row r="58" spans="2:4" ht="18.75">
      <c r="B58" s="26"/>
      <c r="C58" s="9"/>
      <c r="D58" s="9"/>
    </row>
    <row r="59" ht="18.75">
      <c r="C59" s="9"/>
    </row>
    <row r="60" ht="18.75">
      <c r="C60" s="9"/>
    </row>
    <row r="61" spans="2:3" ht="18.75">
      <c r="B61" s="12"/>
      <c r="C61" s="9"/>
    </row>
    <row r="62" spans="2:3" ht="18.75">
      <c r="B62" s="12"/>
      <c r="C62" s="11"/>
    </row>
    <row r="63" ht="18.75">
      <c r="C63" s="9"/>
    </row>
    <row r="64" ht="18.75">
      <c r="C64" s="9"/>
    </row>
    <row r="65" ht="18.75">
      <c r="C65" s="9"/>
    </row>
  </sheetData>
  <sheetProtection/>
  <mergeCells count="7">
    <mergeCell ref="C1:E3"/>
    <mergeCell ref="A20:B20"/>
    <mergeCell ref="A53:B53"/>
    <mergeCell ref="A57:B57"/>
    <mergeCell ref="A8:B8"/>
    <mergeCell ref="A9:B9"/>
    <mergeCell ref="A5:E5"/>
  </mergeCells>
  <printOptions horizontalCentered="1"/>
  <pageMargins left="0.1968503937007874" right="0" top="0.1968503937007874" bottom="0.1968503937007874" header="0.5118110236220472" footer="0.5118110236220472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="60" zoomScalePageLayoutView="0" workbookViewId="0" topLeftCell="A1">
      <selection activeCell="C1" sqref="C1:K5"/>
    </sheetView>
  </sheetViews>
  <sheetFormatPr defaultColWidth="9.140625" defaultRowHeight="12.75"/>
  <cols>
    <col min="1" max="1" width="38.7109375" style="28" bestFit="1" customWidth="1"/>
    <col min="2" max="2" width="102.28125" style="28" customWidth="1"/>
    <col min="3" max="3" width="19.00390625" style="28" bestFit="1" customWidth="1"/>
    <col min="4" max="5" width="22.7109375" style="28" customWidth="1"/>
    <col min="6" max="8" width="22.8515625" style="28" customWidth="1"/>
    <col min="9" max="9" width="19.8515625" style="28" bestFit="1" customWidth="1"/>
    <col min="10" max="11" width="19.8515625" style="28" customWidth="1"/>
    <col min="12" max="12" width="35.421875" style="28" bestFit="1" customWidth="1"/>
    <col min="13" max="13" width="17.7109375" style="28" bestFit="1" customWidth="1"/>
    <col min="14" max="16384" width="9.140625" style="28" customWidth="1"/>
  </cols>
  <sheetData>
    <row r="1" spans="3:11" ht="15" customHeight="1">
      <c r="C1" s="265" t="s">
        <v>453</v>
      </c>
      <c r="D1" s="265"/>
      <c r="E1" s="265"/>
      <c r="F1" s="265"/>
      <c r="G1" s="265"/>
      <c r="H1" s="265"/>
      <c r="I1" s="265"/>
      <c r="J1" s="265"/>
      <c r="K1" s="265"/>
    </row>
    <row r="2" spans="3:11" ht="15">
      <c r="C2" s="265"/>
      <c r="D2" s="265"/>
      <c r="E2" s="265"/>
      <c r="F2" s="265"/>
      <c r="G2" s="265"/>
      <c r="H2" s="265"/>
      <c r="I2" s="265"/>
      <c r="J2" s="265"/>
      <c r="K2" s="265"/>
    </row>
    <row r="3" spans="3:11" ht="15">
      <c r="C3" s="265"/>
      <c r="D3" s="265"/>
      <c r="E3" s="265"/>
      <c r="F3" s="265"/>
      <c r="G3" s="265"/>
      <c r="H3" s="265"/>
      <c r="I3" s="265"/>
      <c r="J3" s="265"/>
      <c r="K3" s="265"/>
    </row>
    <row r="4" spans="3:11" ht="15">
      <c r="C4" s="265"/>
      <c r="D4" s="265"/>
      <c r="E4" s="265"/>
      <c r="F4" s="265"/>
      <c r="G4" s="265"/>
      <c r="H4" s="265"/>
      <c r="I4" s="265"/>
      <c r="J4" s="265"/>
      <c r="K4" s="265"/>
    </row>
    <row r="5" spans="3:11" ht="15">
      <c r="C5" s="265"/>
      <c r="D5" s="265"/>
      <c r="E5" s="265"/>
      <c r="F5" s="265"/>
      <c r="G5" s="265"/>
      <c r="H5" s="265"/>
      <c r="I5" s="265"/>
      <c r="J5" s="265"/>
      <c r="K5" s="265"/>
    </row>
    <row r="6" spans="1:11" ht="18">
      <c r="A6" s="269" t="s">
        <v>84</v>
      </c>
      <c r="B6" s="269"/>
      <c r="C6" s="269"/>
      <c r="D6" s="269"/>
      <c r="E6" s="269"/>
      <c r="F6" s="269"/>
      <c r="G6" s="269"/>
      <c r="H6" s="269"/>
      <c r="I6" s="269"/>
      <c r="J6" s="83"/>
      <c r="K6" s="83"/>
    </row>
    <row r="7" spans="1:11" ht="40.5" customHeight="1">
      <c r="A7" s="270" t="s">
        <v>424</v>
      </c>
      <c r="B7" s="270"/>
      <c r="C7" s="270"/>
      <c r="D7" s="270"/>
      <c r="E7" s="270"/>
      <c r="F7" s="270"/>
      <c r="G7" s="270"/>
      <c r="H7" s="270"/>
      <c r="I7" s="270"/>
      <c r="J7" s="84"/>
      <c r="K7" s="84"/>
    </row>
    <row r="8" spans="1:11" ht="15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9:11" ht="15">
      <c r="I9" s="266" t="s">
        <v>85</v>
      </c>
      <c r="J9" s="266"/>
      <c r="K9" s="266"/>
    </row>
    <row r="10" spans="1:11" ht="15.75">
      <c r="A10" s="264" t="s">
        <v>86</v>
      </c>
      <c r="B10" s="264" t="s">
        <v>87</v>
      </c>
      <c r="C10" s="268">
        <v>2020</v>
      </c>
      <c r="D10" s="268"/>
      <c r="E10" s="268"/>
      <c r="F10" s="268"/>
      <c r="G10" s="268"/>
      <c r="H10" s="268"/>
      <c r="I10" s="268"/>
      <c r="J10" s="268"/>
      <c r="K10" s="268"/>
    </row>
    <row r="11" spans="1:11" ht="16.5" customHeight="1">
      <c r="A11" s="264"/>
      <c r="B11" s="264"/>
      <c r="C11" s="268" t="s">
        <v>88</v>
      </c>
      <c r="D11" s="268"/>
      <c r="E11" s="268"/>
      <c r="F11" s="268" t="s">
        <v>89</v>
      </c>
      <c r="G11" s="268"/>
      <c r="H11" s="268"/>
      <c r="I11" s="268" t="s">
        <v>90</v>
      </c>
      <c r="J11" s="268"/>
      <c r="K11" s="268"/>
    </row>
    <row r="12" spans="1:11" ht="15.75" customHeight="1">
      <c r="A12" s="264"/>
      <c r="B12" s="264"/>
      <c r="C12" s="86" t="s">
        <v>392</v>
      </c>
      <c r="D12" s="86" t="s">
        <v>393</v>
      </c>
      <c r="E12" s="86" t="s">
        <v>394</v>
      </c>
      <c r="F12" s="86" t="s">
        <v>392</v>
      </c>
      <c r="G12" s="86" t="s">
        <v>393</v>
      </c>
      <c r="H12" s="86" t="s">
        <v>394</v>
      </c>
      <c r="I12" s="86" t="s">
        <v>392</v>
      </c>
      <c r="J12" s="86" t="s">
        <v>393</v>
      </c>
      <c r="K12" s="86" t="s">
        <v>394</v>
      </c>
    </row>
    <row r="13" spans="1:11" s="107" customFormat="1" ht="15.75">
      <c r="A13" s="105" t="s">
        <v>91</v>
      </c>
      <c r="B13" s="106" t="s">
        <v>92</v>
      </c>
      <c r="C13" s="102">
        <f>SUM(C14:C19)</f>
        <v>0</v>
      </c>
      <c r="D13" s="102">
        <f>SUM(D14:D19)</f>
        <v>0</v>
      </c>
      <c r="E13" s="102"/>
      <c r="F13" s="102">
        <f>SUM(F14:F19)</f>
        <v>9051679.09</v>
      </c>
      <c r="G13" s="102">
        <f>SUM(G14:G19)</f>
        <v>8768419.049999999</v>
      </c>
      <c r="H13" s="102">
        <f>(G13/F13)*100</f>
        <v>96.8706354126834</v>
      </c>
      <c r="I13" s="102">
        <f>C13+F13</f>
        <v>9051679.09</v>
      </c>
      <c r="J13" s="102">
        <f>D13+G13</f>
        <v>8768419.049999999</v>
      </c>
      <c r="K13" s="102">
        <f>(J13/I13)*100</f>
        <v>96.8706354126834</v>
      </c>
    </row>
    <row r="14" spans="1:11" ht="30" customHeight="1">
      <c r="A14" s="91" t="s">
        <v>93</v>
      </c>
      <c r="B14" s="92" t="s">
        <v>94</v>
      </c>
      <c r="C14" s="93">
        <v>0</v>
      </c>
      <c r="D14" s="93"/>
      <c r="E14" s="99"/>
      <c r="F14" s="93">
        <v>1041777.07</v>
      </c>
      <c r="G14" s="93">
        <v>1034473.96</v>
      </c>
      <c r="H14" s="99">
        <f aca="true" t="shared" si="0" ref="H14:H44">(G14/F14)*100</f>
        <v>99.29897573959849</v>
      </c>
      <c r="I14" s="99">
        <f aca="true" t="shared" si="1" ref="I14:I44">C14+F14</f>
        <v>1041777.07</v>
      </c>
      <c r="J14" s="99">
        <f aca="true" t="shared" si="2" ref="J14:J43">D14+G14</f>
        <v>1034473.96</v>
      </c>
      <c r="K14" s="99">
        <f aca="true" t="shared" si="3" ref="K14:K44">(J14/I14)*100</f>
        <v>99.29897573959849</v>
      </c>
    </row>
    <row r="15" spans="1:11" ht="30">
      <c r="A15" s="91" t="s">
        <v>95</v>
      </c>
      <c r="B15" s="94" t="s">
        <v>96</v>
      </c>
      <c r="C15" s="93">
        <v>0</v>
      </c>
      <c r="D15" s="93"/>
      <c r="E15" s="99"/>
      <c r="F15" s="93">
        <v>6778744.29</v>
      </c>
      <c r="G15" s="93">
        <v>6769767.52</v>
      </c>
      <c r="H15" s="99">
        <f t="shared" si="0"/>
        <v>99.86757473632332</v>
      </c>
      <c r="I15" s="99">
        <f t="shared" si="1"/>
        <v>6778744.29</v>
      </c>
      <c r="J15" s="99">
        <f t="shared" si="2"/>
        <v>6769767.52</v>
      </c>
      <c r="K15" s="99">
        <f t="shared" si="3"/>
        <v>99.86757473632332</v>
      </c>
    </row>
    <row r="16" spans="1:11" ht="30">
      <c r="A16" s="91" t="s">
        <v>97</v>
      </c>
      <c r="B16" s="94" t="s">
        <v>98</v>
      </c>
      <c r="C16" s="93"/>
      <c r="D16" s="93"/>
      <c r="E16" s="99"/>
      <c r="F16" s="93">
        <v>162610</v>
      </c>
      <c r="G16" s="93">
        <v>162610</v>
      </c>
      <c r="H16" s="99">
        <f t="shared" si="0"/>
        <v>100</v>
      </c>
      <c r="I16" s="99">
        <f t="shared" si="1"/>
        <v>162610</v>
      </c>
      <c r="J16" s="99">
        <f t="shared" si="2"/>
        <v>162610</v>
      </c>
      <c r="K16" s="99">
        <f t="shared" si="3"/>
        <v>100</v>
      </c>
    </row>
    <row r="17" spans="1:11" ht="15">
      <c r="A17" s="91" t="s">
        <v>99</v>
      </c>
      <c r="B17" s="94" t="s">
        <v>100</v>
      </c>
      <c r="C17" s="93"/>
      <c r="D17" s="93"/>
      <c r="E17" s="99"/>
      <c r="F17" s="93">
        <v>0</v>
      </c>
      <c r="G17" s="93"/>
      <c r="H17" s="99"/>
      <c r="I17" s="99">
        <f t="shared" si="1"/>
        <v>0</v>
      </c>
      <c r="J17" s="99">
        <f t="shared" si="2"/>
        <v>0</v>
      </c>
      <c r="K17" s="99"/>
    </row>
    <row r="18" spans="1:11" ht="15">
      <c r="A18" s="91" t="s">
        <v>101</v>
      </c>
      <c r="B18" s="94" t="s">
        <v>102</v>
      </c>
      <c r="C18" s="93"/>
      <c r="D18" s="93"/>
      <c r="E18" s="99"/>
      <c r="F18" s="93">
        <v>155000</v>
      </c>
      <c r="G18" s="93">
        <v>0</v>
      </c>
      <c r="H18" s="99">
        <f t="shared" si="0"/>
        <v>0</v>
      </c>
      <c r="I18" s="99">
        <f t="shared" si="1"/>
        <v>155000</v>
      </c>
      <c r="J18" s="99">
        <f t="shared" si="2"/>
        <v>0</v>
      </c>
      <c r="K18" s="99">
        <f t="shared" si="3"/>
        <v>0</v>
      </c>
    </row>
    <row r="19" spans="1:11" ht="15">
      <c r="A19" s="91" t="s">
        <v>103</v>
      </c>
      <c r="B19" s="94" t="s">
        <v>104</v>
      </c>
      <c r="C19" s="93">
        <v>0</v>
      </c>
      <c r="D19" s="93"/>
      <c r="E19" s="99"/>
      <c r="F19" s="93">
        <v>913547.73</v>
      </c>
      <c r="G19" s="93">
        <v>801567.57</v>
      </c>
      <c r="H19" s="99">
        <f t="shared" si="0"/>
        <v>87.7422759290311</v>
      </c>
      <c r="I19" s="99">
        <f t="shared" si="1"/>
        <v>913547.73</v>
      </c>
      <c r="J19" s="99">
        <f t="shared" si="2"/>
        <v>801567.57</v>
      </c>
      <c r="K19" s="99">
        <f t="shared" si="3"/>
        <v>87.7422759290311</v>
      </c>
    </row>
    <row r="20" spans="1:11" s="107" customFormat="1" ht="15.75">
      <c r="A20" s="105" t="s">
        <v>105</v>
      </c>
      <c r="B20" s="106" t="s">
        <v>106</v>
      </c>
      <c r="C20" s="102">
        <f>SUM(C21)</f>
        <v>467062</v>
      </c>
      <c r="D20" s="102">
        <f>SUM(D21)</f>
        <v>467062</v>
      </c>
      <c r="E20" s="102">
        <f>(D20/C20)*100</f>
        <v>100</v>
      </c>
      <c r="F20" s="102"/>
      <c r="G20" s="102"/>
      <c r="H20" s="102"/>
      <c r="I20" s="102">
        <f t="shared" si="1"/>
        <v>467062</v>
      </c>
      <c r="J20" s="102">
        <f t="shared" si="2"/>
        <v>467062</v>
      </c>
      <c r="K20" s="102">
        <f t="shared" si="3"/>
        <v>100</v>
      </c>
    </row>
    <row r="21" spans="1:11" ht="15">
      <c r="A21" s="91" t="s">
        <v>107</v>
      </c>
      <c r="B21" s="94" t="s">
        <v>108</v>
      </c>
      <c r="C21" s="93">
        <v>467062</v>
      </c>
      <c r="D21" s="93">
        <v>467062</v>
      </c>
      <c r="E21" s="99">
        <f>(D21/C21)*100</f>
        <v>100</v>
      </c>
      <c r="F21" s="93"/>
      <c r="G21" s="93"/>
      <c r="H21" s="99"/>
      <c r="I21" s="99">
        <f t="shared" si="1"/>
        <v>467062</v>
      </c>
      <c r="J21" s="99">
        <f t="shared" si="2"/>
        <v>467062</v>
      </c>
      <c r="K21" s="99">
        <f t="shared" si="3"/>
        <v>100</v>
      </c>
    </row>
    <row r="22" spans="1:12" s="107" customFormat="1" ht="15.75">
      <c r="A22" s="105" t="s">
        <v>109</v>
      </c>
      <c r="B22" s="106" t="s">
        <v>110</v>
      </c>
      <c r="C22" s="102"/>
      <c r="D22" s="102"/>
      <c r="E22" s="102"/>
      <c r="F22" s="102">
        <f>SUM(F23:F25)</f>
        <v>117600</v>
      </c>
      <c r="G22" s="102">
        <f>SUM(G23:G25)</f>
        <v>116050</v>
      </c>
      <c r="H22" s="102">
        <f t="shared" si="0"/>
        <v>98.68197278911565</v>
      </c>
      <c r="I22" s="102">
        <f t="shared" si="1"/>
        <v>117600</v>
      </c>
      <c r="J22" s="102">
        <f t="shared" si="2"/>
        <v>116050</v>
      </c>
      <c r="K22" s="102">
        <f t="shared" si="3"/>
        <v>98.68197278911565</v>
      </c>
      <c r="L22" s="108"/>
    </row>
    <row r="23" spans="1:11" ht="30">
      <c r="A23" s="91" t="s">
        <v>111</v>
      </c>
      <c r="B23" s="92" t="s">
        <v>112</v>
      </c>
      <c r="C23" s="95"/>
      <c r="D23" s="95"/>
      <c r="E23" s="99"/>
      <c r="F23" s="93">
        <v>18600</v>
      </c>
      <c r="G23" s="93">
        <v>18600</v>
      </c>
      <c r="H23" s="99">
        <f t="shared" si="0"/>
        <v>100</v>
      </c>
      <c r="I23" s="99">
        <f t="shared" si="1"/>
        <v>18600</v>
      </c>
      <c r="J23" s="99">
        <f t="shared" si="2"/>
        <v>18600</v>
      </c>
      <c r="K23" s="99">
        <f t="shared" si="3"/>
        <v>100</v>
      </c>
    </row>
    <row r="24" spans="1:11" ht="15">
      <c r="A24" s="91" t="s">
        <v>113</v>
      </c>
      <c r="B24" s="94" t="s">
        <v>114</v>
      </c>
      <c r="C24" s="93"/>
      <c r="D24" s="93"/>
      <c r="E24" s="99"/>
      <c r="F24" s="93">
        <v>0</v>
      </c>
      <c r="G24" s="93"/>
      <c r="H24" s="99"/>
      <c r="I24" s="99">
        <f t="shared" si="1"/>
        <v>0</v>
      </c>
      <c r="J24" s="99">
        <f t="shared" si="2"/>
        <v>0</v>
      </c>
      <c r="K24" s="99"/>
    </row>
    <row r="25" spans="1:11" ht="37.5" customHeight="1">
      <c r="A25" s="91" t="s">
        <v>115</v>
      </c>
      <c r="B25" s="94" t="s">
        <v>116</v>
      </c>
      <c r="C25" s="93"/>
      <c r="D25" s="93"/>
      <c r="E25" s="99"/>
      <c r="F25" s="93">
        <v>99000</v>
      </c>
      <c r="G25" s="93">
        <v>97450</v>
      </c>
      <c r="H25" s="99">
        <f t="shared" si="0"/>
        <v>98.43434343434343</v>
      </c>
      <c r="I25" s="99">
        <f t="shared" si="1"/>
        <v>99000</v>
      </c>
      <c r="J25" s="99">
        <f t="shared" si="2"/>
        <v>97450</v>
      </c>
      <c r="K25" s="99">
        <f t="shared" si="3"/>
        <v>98.43434343434343</v>
      </c>
    </row>
    <row r="26" spans="1:11" s="107" customFormat="1" ht="15.75">
      <c r="A26" s="109" t="s">
        <v>117</v>
      </c>
      <c r="B26" s="110" t="s">
        <v>118</v>
      </c>
      <c r="C26" s="111">
        <f>C27+C28</f>
        <v>27960175.53</v>
      </c>
      <c r="D26" s="111">
        <f>D27+D28</f>
        <v>27604276.61</v>
      </c>
      <c r="E26" s="102">
        <f>(D26/C26)*100</f>
        <v>98.72712201102551</v>
      </c>
      <c r="F26" s="111">
        <f>F27+F28</f>
        <v>10380662.4</v>
      </c>
      <c r="G26" s="111">
        <f>G27+G28</f>
        <v>6730358.78</v>
      </c>
      <c r="H26" s="102">
        <f t="shared" si="0"/>
        <v>64.83554247944717</v>
      </c>
      <c r="I26" s="102">
        <f t="shared" si="1"/>
        <v>38340837.93</v>
      </c>
      <c r="J26" s="102">
        <f t="shared" si="2"/>
        <v>34334635.39</v>
      </c>
      <c r="K26" s="102">
        <f t="shared" si="3"/>
        <v>89.55108245856745</v>
      </c>
    </row>
    <row r="27" spans="1:11" ht="15">
      <c r="A27" s="96" t="s">
        <v>119</v>
      </c>
      <c r="B27" s="97" t="s">
        <v>120</v>
      </c>
      <c r="C27" s="98">
        <v>0</v>
      </c>
      <c r="D27" s="98"/>
      <c r="E27" s="99"/>
      <c r="F27" s="98">
        <v>59440</v>
      </c>
      <c r="G27" s="98">
        <v>59440</v>
      </c>
      <c r="H27" s="99">
        <f t="shared" si="0"/>
        <v>100</v>
      </c>
      <c r="I27" s="99">
        <f t="shared" si="1"/>
        <v>59440</v>
      </c>
      <c r="J27" s="99">
        <f t="shared" si="2"/>
        <v>59440</v>
      </c>
      <c r="K27" s="99">
        <f t="shared" si="3"/>
        <v>100</v>
      </c>
    </row>
    <row r="28" spans="1:11" ht="15">
      <c r="A28" s="91" t="s">
        <v>121</v>
      </c>
      <c r="B28" s="94" t="s">
        <v>122</v>
      </c>
      <c r="C28" s="93">
        <v>27960175.53</v>
      </c>
      <c r="D28" s="93">
        <v>27604276.61</v>
      </c>
      <c r="E28" s="99">
        <f aca="true" t="shared" si="4" ref="E28:E33">(D28/C28)*100</f>
        <v>98.72712201102551</v>
      </c>
      <c r="F28" s="93">
        <v>10321222.4</v>
      </c>
      <c r="G28" s="93">
        <v>6670918.78</v>
      </c>
      <c r="H28" s="99">
        <f t="shared" si="0"/>
        <v>64.63303009534994</v>
      </c>
      <c r="I28" s="99">
        <f t="shared" si="1"/>
        <v>38281397.93</v>
      </c>
      <c r="J28" s="99">
        <f t="shared" si="2"/>
        <v>34275195.39</v>
      </c>
      <c r="K28" s="99">
        <f t="shared" si="3"/>
        <v>89.5348582950769</v>
      </c>
    </row>
    <row r="29" spans="1:13" s="107" customFormat="1" ht="15.75">
      <c r="A29" s="105" t="s">
        <v>123</v>
      </c>
      <c r="B29" s="106" t="s">
        <v>124</v>
      </c>
      <c r="C29" s="102">
        <f>SUM(C30+C31+C32+C33)</f>
        <v>63216952.95</v>
      </c>
      <c r="D29" s="102">
        <f>SUM(D30+D31+D32+D33)</f>
        <v>63216928.36000001</v>
      </c>
      <c r="E29" s="102">
        <f t="shared" si="4"/>
        <v>99.99996110220621</v>
      </c>
      <c r="F29" s="102">
        <f>SUM(F30:F33)</f>
        <v>31411597.47</v>
      </c>
      <c r="G29" s="102">
        <f>SUM(G30:G33)</f>
        <v>30453848.75</v>
      </c>
      <c r="H29" s="102">
        <f t="shared" si="0"/>
        <v>96.95097098797758</v>
      </c>
      <c r="I29" s="102">
        <f t="shared" si="1"/>
        <v>94628550.42</v>
      </c>
      <c r="J29" s="102">
        <f t="shared" si="2"/>
        <v>93670777.11000001</v>
      </c>
      <c r="K29" s="102">
        <f t="shared" si="3"/>
        <v>98.9878601059099</v>
      </c>
      <c r="L29" s="108"/>
      <c r="M29" s="108"/>
    </row>
    <row r="30" spans="1:12" ht="15">
      <c r="A30" s="91" t="s">
        <v>125</v>
      </c>
      <c r="B30" s="94" t="s">
        <v>126</v>
      </c>
      <c r="C30" s="93">
        <v>54100756.88</v>
      </c>
      <c r="D30" s="93">
        <v>54100756.88</v>
      </c>
      <c r="E30" s="99">
        <f t="shared" si="4"/>
        <v>100</v>
      </c>
      <c r="F30" s="93">
        <v>11724343.48</v>
      </c>
      <c r="G30" s="93">
        <v>11638546.83</v>
      </c>
      <c r="H30" s="99">
        <f t="shared" si="0"/>
        <v>99.26821787380797</v>
      </c>
      <c r="I30" s="99">
        <f t="shared" si="1"/>
        <v>65825100.36</v>
      </c>
      <c r="J30" s="99">
        <f t="shared" si="2"/>
        <v>65739303.71</v>
      </c>
      <c r="K30" s="99">
        <f t="shared" si="3"/>
        <v>99.86965967460624</v>
      </c>
      <c r="L30" s="87"/>
    </row>
    <row r="31" spans="1:11" ht="15">
      <c r="A31" s="91" t="s">
        <v>127</v>
      </c>
      <c r="B31" s="94" t="s">
        <v>128</v>
      </c>
      <c r="C31" s="93">
        <v>698365</v>
      </c>
      <c r="D31" s="93">
        <v>698365</v>
      </c>
      <c r="E31" s="99">
        <f t="shared" si="4"/>
        <v>100</v>
      </c>
      <c r="F31" s="93">
        <v>1463927.73</v>
      </c>
      <c r="G31" s="93">
        <v>1298000.01</v>
      </c>
      <c r="H31" s="99">
        <f t="shared" si="0"/>
        <v>88.66557982339744</v>
      </c>
      <c r="I31" s="99">
        <f t="shared" si="1"/>
        <v>2162292.73</v>
      </c>
      <c r="J31" s="99">
        <f t="shared" si="2"/>
        <v>1996365.01</v>
      </c>
      <c r="K31" s="99">
        <f t="shared" si="3"/>
        <v>92.32630634613473</v>
      </c>
    </row>
    <row r="32" spans="1:11" ht="15">
      <c r="A32" s="96" t="s">
        <v>129</v>
      </c>
      <c r="B32" s="97" t="s">
        <v>130</v>
      </c>
      <c r="C32" s="100">
        <v>7414692.51</v>
      </c>
      <c r="D32" s="100">
        <v>7414667.92</v>
      </c>
      <c r="E32" s="99">
        <f t="shared" si="4"/>
        <v>99.9996683611631</v>
      </c>
      <c r="F32" s="98">
        <v>9793089.43</v>
      </c>
      <c r="G32" s="98">
        <v>9318368.61</v>
      </c>
      <c r="H32" s="99">
        <f t="shared" si="0"/>
        <v>95.15249173007909</v>
      </c>
      <c r="I32" s="99">
        <f t="shared" si="1"/>
        <v>17207781.939999998</v>
      </c>
      <c r="J32" s="99">
        <f t="shared" si="2"/>
        <v>16733036.53</v>
      </c>
      <c r="K32" s="99">
        <f t="shared" si="3"/>
        <v>97.24110049944066</v>
      </c>
    </row>
    <row r="33" spans="1:19" ht="15" customHeight="1">
      <c r="A33" s="101" t="s">
        <v>131</v>
      </c>
      <c r="B33" s="97" t="s">
        <v>132</v>
      </c>
      <c r="C33" s="95">
        <v>1003138.56</v>
      </c>
      <c r="D33" s="95">
        <v>1003138.56</v>
      </c>
      <c r="E33" s="99">
        <f t="shared" si="4"/>
        <v>100</v>
      </c>
      <c r="F33" s="95">
        <v>8430236.83</v>
      </c>
      <c r="G33" s="95">
        <v>8198933.3</v>
      </c>
      <c r="H33" s="99">
        <f t="shared" si="0"/>
        <v>97.25626296550912</v>
      </c>
      <c r="I33" s="99">
        <f t="shared" si="1"/>
        <v>9433375.39</v>
      </c>
      <c r="J33" s="99">
        <f t="shared" si="2"/>
        <v>9202071.86</v>
      </c>
      <c r="K33" s="99">
        <f t="shared" si="3"/>
        <v>97.54803004823492</v>
      </c>
      <c r="L33" s="88"/>
      <c r="M33" s="31"/>
      <c r="N33" s="31"/>
      <c r="O33" s="31"/>
      <c r="P33" s="31"/>
      <c r="Q33" s="31"/>
      <c r="R33" s="31"/>
      <c r="S33" s="31"/>
    </row>
    <row r="34" spans="1:11" s="107" customFormat="1" ht="15.75">
      <c r="A34" s="109" t="s">
        <v>133</v>
      </c>
      <c r="B34" s="110" t="s">
        <v>134</v>
      </c>
      <c r="C34" s="111"/>
      <c r="D34" s="111"/>
      <c r="E34" s="102"/>
      <c r="F34" s="111">
        <f>F35</f>
        <v>89150</v>
      </c>
      <c r="G34" s="111">
        <f>G35</f>
        <v>89150</v>
      </c>
      <c r="H34" s="102">
        <f t="shared" si="0"/>
        <v>100</v>
      </c>
      <c r="I34" s="102">
        <f t="shared" si="1"/>
        <v>89150</v>
      </c>
      <c r="J34" s="102">
        <f t="shared" si="2"/>
        <v>89150</v>
      </c>
      <c r="K34" s="102">
        <f t="shared" si="3"/>
        <v>100</v>
      </c>
    </row>
    <row r="35" spans="1:11" ht="15">
      <c r="A35" s="91" t="s">
        <v>135</v>
      </c>
      <c r="B35" s="92" t="s">
        <v>136</v>
      </c>
      <c r="C35" s="95"/>
      <c r="D35" s="95"/>
      <c r="E35" s="99"/>
      <c r="F35" s="95">
        <v>89150</v>
      </c>
      <c r="G35" s="95">
        <v>89150</v>
      </c>
      <c r="H35" s="99">
        <f t="shared" si="0"/>
        <v>100</v>
      </c>
      <c r="I35" s="99">
        <f t="shared" si="1"/>
        <v>89150</v>
      </c>
      <c r="J35" s="99">
        <f t="shared" si="2"/>
        <v>89150</v>
      </c>
      <c r="K35" s="99">
        <f t="shared" si="3"/>
        <v>100</v>
      </c>
    </row>
    <row r="36" spans="1:12" s="107" customFormat="1" ht="15" customHeight="1">
      <c r="A36" s="105" t="s">
        <v>137</v>
      </c>
      <c r="B36" s="106" t="s">
        <v>138</v>
      </c>
      <c r="C36" s="102">
        <f>SUM(C37)</f>
        <v>0</v>
      </c>
      <c r="D36" s="102"/>
      <c r="E36" s="102"/>
      <c r="F36" s="102">
        <f>SUM(F37)</f>
        <v>4542607.86</v>
      </c>
      <c r="G36" s="102">
        <f>SUM(G37)</f>
        <v>4542607.86</v>
      </c>
      <c r="H36" s="102">
        <f t="shared" si="0"/>
        <v>100</v>
      </c>
      <c r="I36" s="102">
        <f t="shared" si="1"/>
        <v>4542607.86</v>
      </c>
      <c r="J36" s="102">
        <f t="shared" si="2"/>
        <v>4542607.86</v>
      </c>
      <c r="K36" s="102">
        <f t="shared" si="3"/>
        <v>100</v>
      </c>
      <c r="L36" s="108"/>
    </row>
    <row r="37" spans="1:11" ht="15">
      <c r="A37" s="101" t="s">
        <v>139</v>
      </c>
      <c r="B37" s="92" t="s">
        <v>140</v>
      </c>
      <c r="C37" s="95">
        <v>0</v>
      </c>
      <c r="D37" s="95"/>
      <c r="E37" s="99"/>
      <c r="F37" s="95">
        <f>3052254+1490353.86</f>
        <v>4542607.86</v>
      </c>
      <c r="G37" s="95">
        <v>4542607.86</v>
      </c>
      <c r="H37" s="99">
        <f t="shared" si="0"/>
        <v>100</v>
      </c>
      <c r="I37" s="99">
        <f t="shared" si="1"/>
        <v>4542607.86</v>
      </c>
      <c r="J37" s="99">
        <f t="shared" si="2"/>
        <v>4542607.86</v>
      </c>
      <c r="K37" s="99">
        <f t="shared" si="3"/>
        <v>100</v>
      </c>
    </row>
    <row r="38" spans="1:11" s="107" customFormat="1" ht="15.75">
      <c r="A38" s="109" t="s">
        <v>141</v>
      </c>
      <c r="B38" s="110" t="s">
        <v>142</v>
      </c>
      <c r="C38" s="111">
        <f>SUM(C39:C40)</f>
        <v>3445192</v>
      </c>
      <c r="D38" s="111">
        <f>SUM(D39:D40)</f>
        <v>3382227.29</v>
      </c>
      <c r="E38" s="102">
        <f>(D38/C38)*100</f>
        <v>98.17238894087761</v>
      </c>
      <c r="F38" s="111">
        <f>SUM(F39:F40)</f>
        <v>1237317.25</v>
      </c>
      <c r="G38" s="111">
        <f>SUM(G39:G40)</f>
        <v>1237317.24</v>
      </c>
      <c r="H38" s="102">
        <f t="shared" si="0"/>
        <v>99.99999919179984</v>
      </c>
      <c r="I38" s="102">
        <f t="shared" si="1"/>
        <v>4682509.25</v>
      </c>
      <c r="J38" s="102">
        <f>D38+G38</f>
        <v>4619544.53</v>
      </c>
      <c r="K38" s="102">
        <f t="shared" si="3"/>
        <v>98.65532096920045</v>
      </c>
    </row>
    <row r="39" spans="1:11" ht="15">
      <c r="A39" s="91" t="s">
        <v>143</v>
      </c>
      <c r="B39" s="92" t="s">
        <v>144</v>
      </c>
      <c r="C39" s="95"/>
      <c r="D39" s="95"/>
      <c r="E39" s="99"/>
      <c r="F39" s="95">
        <v>188988</v>
      </c>
      <c r="G39" s="95">
        <v>188988</v>
      </c>
      <c r="H39" s="99">
        <f t="shared" si="0"/>
        <v>100</v>
      </c>
      <c r="I39" s="99">
        <f t="shared" si="1"/>
        <v>188988</v>
      </c>
      <c r="J39" s="99">
        <f t="shared" si="2"/>
        <v>188988</v>
      </c>
      <c r="K39" s="99">
        <f t="shared" si="3"/>
        <v>100</v>
      </c>
    </row>
    <row r="40" spans="1:11" ht="15">
      <c r="A40" s="91" t="s">
        <v>145</v>
      </c>
      <c r="B40" s="94" t="s">
        <v>146</v>
      </c>
      <c r="C40" s="103">
        <v>3445192</v>
      </c>
      <c r="D40" s="103">
        <v>3382227.29</v>
      </c>
      <c r="E40" s="99">
        <f>(D40/C40)*100</f>
        <v>98.17238894087761</v>
      </c>
      <c r="F40" s="93">
        <v>1048329.25</v>
      </c>
      <c r="G40" s="93">
        <v>1048329.24</v>
      </c>
      <c r="H40" s="99">
        <f t="shared" si="0"/>
        <v>99.99999904610121</v>
      </c>
      <c r="I40" s="99">
        <f t="shared" si="1"/>
        <v>4493521.25</v>
      </c>
      <c r="J40" s="99">
        <f t="shared" si="2"/>
        <v>4430556.53</v>
      </c>
      <c r="K40" s="99">
        <f t="shared" si="3"/>
        <v>98.59876661315444</v>
      </c>
    </row>
    <row r="41" spans="1:11" s="107" customFormat="1" ht="15.75">
      <c r="A41" s="109" t="s">
        <v>147</v>
      </c>
      <c r="B41" s="110" t="s">
        <v>148</v>
      </c>
      <c r="C41" s="111"/>
      <c r="D41" s="111"/>
      <c r="E41" s="102"/>
      <c r="F41" s="111">
        <f>F42+F43</f>
        <v>59990</v>
      </c>
      <c r="G41" s="111">
        <f>G42+G43</f>
        <v>59990</v>
      </c>
      <c r="H41" s="102">
        <f t="shared" si="0"/>
        <v>100</v>
      </c>
      <c r="I41" s="102">
        <f t="shared" si="1"/>
        <v>59990</v>
      </c>
      <c r="J41" s="102">
        <f t="shared" si="2"/>
        <v>59990</v>
      </c>
      <c r="K41" s="102">
        <f t="shared" si="3"/>
        <v>100</v>
      </c>
    </row>
    <row r="42" spans="1:11" s="212" customFormat="1" ht="15">
      <c r="A42" s="96" t="s">
        <v>149</v>
      </c>
      <c r="B42" s="97"/>
      <c r="C42" s="98"/>
      <c r="D42" s="98"/>
      <c r="E42" s="99"/>
      <c r="F42" s="98">
        <v>35670</v>
      </c>
      <c r="G42" s="98">
        <v>35670</v>
      </c>
      <c r="H42" s="99"/>
      <c r="I42" s="99">
        <f>F42</f>
        <v>35670</v>
      </c>
      <c r="J42" s="99">
        <f>G42</f>
        <v>35670</v>
      </c>
      <c r="K42" s="99">
        <f t="shared" si="3"/>
        <v>100</v>
      </c>
    </row>
    <row r="43" spans="1:11" ht="15">
      <c r="A43" s="101" t="s">
        <v>149</v>
      </c>
      <c r="B43" s="92" t="s">
        <v>150</v>
      </c>
      <c r="C43" s="95"/>
      <c r="D43" s="95"/>
      <c r="E43" s="99"/>
      <c r="F43" s="95">
        <v>24320</v>
      </c>
      <c r="G43" s="95">
        <v>24320</v>
      </c>
      <c r="H43" s="99">
        <f t="shared" si="0"/>
        <v>100</v>
      </c>
      <c r="I43" s="99">
        <f t="shared" si="1"/>
        <v>24320</v>
      </c>
      <c r="J43" s="99">
        <f t="shared" si="2"/>
        <v>24320</v>
      </c>
      <c r="K43" s="99">
        <f t="shared" si="3"/>
        <v>100</v>
      </c>
    </row>
    <row r="44" spans="1:12" s="107" customFormat="1" ht="15.75">
      <c r="A44" s="181"/>
      <c r="B44" s="182" t="s">
        <v>151</v>
      </c>
      <c r="C44" s="183">
        <f>C13+C20+C26+C29+C34+C36+C38+C41</f>
        <v>95089382.48</v>
      </c>
      <c r="D44" s="183">
        <f>D13+D20+D26+D29+D34+D36+D38+D41</f>
        <v>94670494.26</v>
      </c>
      <c r="E44" s="102">
        <f>(D44/C44)*100</f>
        <v>99.55947950331037</v>
      </c>
      <c r="F44" s="183">
        <f>F13+F20+F22+F26+F29+F34+F36+F38+F41</f>
        <v>56890604.07</v>
      </c>
      <c r="G44" s="183">
        <f>G13+G20+G22+G26+G29+G34+G36+G38+G41</f>
        <v>51997741.68</v>
      </c>
      <c r="H44" s="102">
        <f t="shared" si="0"/>
        <v>91.39952463155485</v>
      </c>
      <c r="I44" s="102">
        <f t="shared" si="1"/>
        <v>151979986.55</v>
      </c>
      <c r="J44" s="102">
        <f>D44+G44</f>
        <v>146668235.94</v>
      </c>
      <c r="K44" s="102">
        <f t="shared" si="3"/>
        <v>96.50496704824191</v>
      </c>
      <c r="L44" s="108"/>
    </row>
    <row r="45" spans="1:11" ht="15.75">
      <c r="A45" s="89"/>
      <c r="B45" s="89" t="s">
        <v>152</v>
      </c>
      <c r="C45" s="104"/>
      <c r="D45" s="104"/>
      <c r="E45" s="104"/>
      <c r="F45" s="104"/>
      <c r="G45" s="104"/>
      <c r="H45" s="104"/>
      <c r="I45" s="219">
        <v>-60327850.83</v>
      </c>
      <c r="J45" s="219">
        <v>-60406109.94</v>
      </c>
      <c r="K45" s="90"/>
    </row>
    <row r="46" spans="3:12" ht="15">
      <c r="C46" s="267"/>
      <c r="D46" s="267"/>
      <c r="E46" s="267"/>
      <c r="F46" s="267"/>
      <c r="G46" s="85"/>
      <c r="H46" s="85"/>
      <c r="I46" s="30"/>
      <c r="J46" s="30"/>
      <c r="K46" s="30"/>
      <c r="L46" s="30"/>
    </row>
    <row r="47" spans="3:11" ht="15">
      <c r="C47" s="30"/>
      <c r="D47" s="30"/>
      <c r="F47" s="211"/>
      <c r="G47" s="211"/>
      <c r="H47" s="32"/>
      <c r="I47" s="30"/>
      <c r="J47" s="30"/>
      <c r="K47" s="30"/>
    </row>
    <row r="48" ht="15">
      <c r="L48" s="30"/>
    </row>
    <row r="49" spans="9:11" ht="15">
      <c r="I49" s="30"/>
      <c r="J49" s="30"/>
      <c r="K49" s="30"/>
    </row>
    <row r="50" spans="9:11" ht="15">
      <c r="I50" s="30"/>
      <c r="J50" s="30"/>
      <c r="K50" s="30"/>
    </row>
    <row r="51" spans="9:11" ht="15">
      <c r="I51" s="30"/>
      <c r="J51" s="30"/>
      <c r="K51" s="30"/>
    </row>
  </sheetData>
  <sheetProtection/>
  <mergeCells count="11">
    <mergeCell ref="A10:A12"/>
    <mergeCell ref="B10:B12"/>
    <mergeCell ref="C1:K5"/>
    <mergeCell ref="I9:K9"/>
    <mergeCell ref="C46:F46"/>
    <mergeCell ref="C10:K10"/>
    <mergeCell ref="C11:E11"/>
    <mergeCell ref="F11:H11"/>
    <mergeCell ref="I11:K11"/>
    <mergeCell ref="A6:I6"/>
    <mergeCell ref="A7:I7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163"/>
  <sheetViews>
    <sheetView view="pageBreakPreview" zoomScale="60" zoomScaleNormal="150" zoomScalePageLayoutView="0" workbookViewId="0" topLeftCell="A1">
      <selection activeCell="I1" sqref="I1:L2"/>
    </sheetView>
  </sheetViews>
  <sheetFormatPr defaultColWidth="9.140625" defaultRowHeight="12.75"/>
  <cols>
    <col min="1" max="1" width="113.421875" style="133" customWidth="1"/>
    <col min="2" max="2" width="11.421875" style="134" customWidth="1"/>
    <col min="3" max="3" width="8.421875" style="133" customWidth="1"/>
    <col min="4" max="5" width="10.8515625" style="129" bestFit="1" customWidth="1"/>
    <col min="6" max="6" width="6.8515625" style="142" customWidth="1"/>
    <col min="7" max="7" width="10.8515625" style="129" bestFit="1" customWidth="1"/>
    <col min="8" max="8" width="10.8515625" style="142" bestFit="1" customWidth="1"/>
    <col min="9" max="9" width="6.8515625" style="142" customWidth="1"/>
    <col min="10" max="10" width="11.7109375" style="129" bestFit="1" customWidth="1"/>
    <col min="11" max="11" width="11.421875" style="132" bestFit="1" customWidth="1"/>
    <col min="12" max="12" width="11.8515625" style="133" bestFit="1" customWidth="1"/>
    <col min="13" max="13" width="9.140625" style="133" customWidth="1"/>
    <col min="14" max="14" width="4.00390625" style="133" bestFit="1" customWidth="1"/>
    <col min="15" max="16384" width="9.140625" style="133" customWidth="1"/>
  </cols>
  <sheetData>
    <row r="1" spans="9:12" ht="11.25">
      <c r="I1" s="274" t="s">
        <v>454</v>
      </c>
      <c r="J1" s="274"/>
      <c r="K1" s="274"/>
      <c r="L1" s="274"/>
    </row>
    <row r="2" spans="1:12" ht="11.25">
      <c r="A2" s="142"/>
      <c r="B2" s="194"/>
      <c r="C2" s="142"/>
      <c r="D2" s="142"/>
      <c r="E2" s="142"/>
      <c r="G2" s="142"/>
      <c r="I2" s="274"/>
      <c r="J2" s="274"/>
      <c r="K2" s="274"/>
      <c r="L2" s="274"/>
    </row>
    <row r="4" spans="1:12" ht="11.25">
      <c r="A4" s="273" t="s">
        <v>422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1:12" ht="31.5" customHeight="1">
      <c r="A5" s="275" t="s">
        <v>153</v>
      </c>
      <c r="B5" s="275" t="s">
        <v>154</v>
      </c>
      <c r="C5" s="275" t="s">
        <v>155</v>
      </c>
      <c r="D5" s="271" t="s">
        <v>88</v>
      </c>
      <c r="E5" s="271"/>
      <c r="F5" s="271"/>
      <c r="G5" s="271" t="s">
        <v>89</v>
      </c>
      <c r="H5" s="271"/>
      <c r="I5" s="271"/>
      <c r="J5" s="272" t="s">
        <v>395</v>
      </c>
      <c r="K5" s="272"/>
      <c r="L5" s="272"/>
    </row>
    <row r="6" spans="1:12" s="134" customFormat="1" ht="31.5">
      <c r="A6" s="276"/>
      <c r="B6" s="276"/>
      <c r="C6" s="276"/>
      <c r="D6" s="113" t="s">
        <v>392</v>
      </c>
      <c r="E6" s="113" t="s">
        <v>393</v>
      </c>
      <c r="F6" s="113" t="s">
        <v>394</v>
      </c>
      <c r="G6" s="113" t="s">
        <v>392</v>
      </c>
      <c r="H6" s="113" t="s">
        <v>393</v>
      </c>
      <c r="I6" s="113" t="s">
        <v>394</v>
      </c>
      <c r="J6" s="112" t="s">
        <v>392</v>
      </c>
      <c r="K6" s="113" t="s">
        <v>393</v>
      </c>
      <c r="L6" s="112" t="s">
        <v>394</v>
      </c>
    </row>
    <row r="7" spans="1:168" s="137" customFormat="1" ht="11.25">
      <c r="A7" s="34" t="s">
        <v>156</v>
      </c>
      <c r="B7" s="41" t="s">
        <v>157</v>
      </c>
      <c r="C7" s="35" t="s">
        <v>158</v>
      </c>
      <c r="D7" s="119"/>
      <c r="E7" s="119"/>
      <c r="F7" s="114"/>
      <c r="G7" s="119">
        <f>G8</f>
        <v>89150</v>
      </c>
      <c r="H7" s="119">
        <f>H8</f>
        <v>89150</v>
      </c>
      <c r="I7" s="119">
        <f>I8</f>
        <v>100</v>
      </c>
      <c r="J7" s="151">
        <f>D7+G7</f>
        <v>89150</v>
      </c>
      <c r="K7" s="152">
        <f>E7+H7</f>
        <v>89150</v>
      </c>
      <c r="L7" s="152">
        <f>(K7/J7)*100</f>
        <v>100</v>
      </c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</row>
    <row r="8" spans="1:168" s="138" customFormat="1" ht="11.25">
      <c r="A8" s="36" t="s">
        <v>159</v>
      </c>
      <c r="B8" s="42" t="s">
        <v>160</v>
      </c>
      <c r="C8" s="37" t="s">
        <v>158</v>
      </c>
      <c r="D8" s="120"/>
      <c r="E8" s="120"/>
      <c r="F8" s="115"/>
      <c r="G8" s="120">
        <f aca="true" t="shared" si="0" ref="G8:H10">G9</f>
        <v>89150</v>
      </c>
      <c r="H8" s="120">
        <f t="shared" si="0"/>
        <v>89150</v>
      </c>
      <c r="I8" s="115">
        <f aca="true" t="shared" si="1" ref="I8:I58">(H8/G8)*100</f>
        <v>100</v>
      </c>
      <c r="J8" s="153">
        <f aca="true" t="shared" si="2" ref="J8:J57">D8+G8</f>
        <v>89150</v>
      </c>
      <c r="K8" s="154">
        <f aca="true" t="shared" si="3" ref="K8:K56">E8+H8</f>
        <v>89150</v>
      </c>
      <c r="L8" s="154">
        <f aca="true" t="shared" si="4" ref="L8:L58">(K8/J8)*100</f>
        <v>100</v>
      </c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</row>
    <row r="9" spans="1:168" s="139" customFormat="1" ht="11.25">
      <c r="A9" s="38" t="s">
        <v>161</v>
      </c>
      <c r="B9" s="196" t="s">
        <v>162</v>
      </c>
      <c r="C9" s="39"/>
      <c r="D9" s="121"/>
      <c r="E9" s="121"/>
      <c r="F9" s="116"/>
      <c r="G9" s="121">
        <f t="shared" si="0"/>
        <v>89150</v>
      </c>
      <c r="H9" s="121">
        <f t="shared" si="0"/>
        <v>89150</v>
      </c>
      <c r="I9" s="116">
        <f t="shared" si="1"/>
        <v>100</v>
      </c>
      <c r="J9" s="155">
        <f t="shared" si="2"/>
        <v>89150</v>
      </c>
      <c r="K9" s="156">
        <f t="shared" si="3"/>
        <v>89150</v>
      </c>
      <c r="L9" s="156">
        <f t="shared" si="4"/>
        <v>100</v>
      </c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</row>
    <row r="10" spans="1:12" ht="11.25">
      <c r="A10" s="33" t="s">
        <v>163</v>
      </c>
      <c r="B10" s="40" t="s">
        <v>164</v>
      </c>
      <c r="C10" s="40"/>
      <c r="D10" s="122"/>
      <c r="E10" s="122"/>
      <c r="F10" s="117"/>
      <c r="G10" s="122">
        <f t="shared" si="0"/>
        <v>89150</v>
      </c>
      <c r="H10" s="122">
        <f t="shared" si="0"/>
        <v>89150</v>
      </c>
      <c r="I10" s="117">
        <f t="shared" si="1"/>
        <v>100</v>
      </c>
      <c r="J10" s="130">
        <f t="shared" si="2"/>
        <v>89150</v>
      </c>
      <c r="K10" s="135">
        <f t="shared" si="3"/>
        <v>89150</v>
      </c>
      <c r="L10" s="136">
        <f t="shared" si="4"/>
        <v>100</v>
      </c>
    </row>
    <row r="11" spans="1:12" ht="11.25">
      <c r="A11" s="33" t="s">
        <v>165</v>
      </c>
      <c r="B11" s="40"/>
      <c r="C11" s="40">
        <v>200</v>
      </c>
      <c r="D11" s="122"/>
      <c r="E11" s="122"/>
      <c r="F11" s="117"/>
      <c r="G11" s="122">
        <v>89150</v>
      </c>
      <c r="H11" s="127">
        <v>89150</v>
      </c>
      <c r="I11" s="117">
        <f t="shared" si="1"/>
        <v>100</v>
      </c>
      <c r="J11" s="130">
        <f t="shared" si="2"/>
        <v>89150</v>
      </c>
      <c r="K11" s="135">
        <f t="shared" si="3"/>
        <v>89150</v>
      </c>
      <c r="L11" s="136">
        <f t="shared" si="4"/>
        <v>100</v>
      </c>
    </row>
    <row r="12" spans="1:168" s="137" customFormat="1" ht="11.25">
      <c r="A12" s="34" t="s">
        <v>166</v>
      </c>
      <c r="B12" s="41" t="s">
        <v>167</v>
      </c>
      <c r="C12" s="35" t="s">
        <v>158</v>
      </c>
      <c r="D12" s="119">
        <f>D13</f>
        <v>18000</v>
      </c>
      <c r="E12" s="119">
        <f>E13</f>
        <v>18000</v>
      </c>
      <c r="F12" s="114"/>
      <c r="G12" s="119">
        <f>G13</f>
        <v>431754.07</v>
      </c>
      <c r="H12" s="119">
        <f>H13</f>
        <v>431754.07</v>
      </c>
      <c r="I12" s="114">
        <f t="shared" si="1"/>
        <v>100</v>
      </c>
      <c r="J12" s="151">
        <f t="shared" si="2"/>
        <v>449754.07</v>
      </c>
      <c r="K12" s="152">
        <f t="shared" si="3"/>
        <v>449754.07</v>
      </c>
      <c r="L12" s="152">
        <f t="shared" si="4"/>
        <v>100</v>
      </c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</row>
    <row r="13" spans="1:168" s="138" customFormat="1" ht="11.25">
      <c r="A13" s="36" t="s">
        <v>380</v>
      </c>
      <c r="B13" s="42" t="s">
        <v>168</v>
      </c>
      <c r="C13" s="37" t="s">
        <v>158</v>
      </c>
      <c r="D13" s="120">
        <f>D14</f>
        <v>18000</v>
      </c>
      <c r="E13" s="120">
        <f>E14</f>
        <v>18000</v>
      </c>
      <c r="F13" s="115"/>
      <c r="G13" s="120">
        <f>G14+G19</f>
        <v>431754.07</v>
      </c>
      <c r="H13" s="120">
        <f>H14+H19</f>
        <v>431754.07</v>
      </c>
      <c r="I13" s="115">
        <f t="shared" si="1"/>
        <v>100</v>
      </c>
      <c r="J13" s="153">
        <f t="shared" si="2"/>
        <v>449754.07</v>
      </c>
      <c r="K13" s="154">
        <f t="shared" si="3"/>
        <v>449754.07</v>
      </c>
      <c r="L13" s="154">
        <f t="shared" si="4"/>
        <v>100</v>
      </c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</row>
    <row r="14" spans="1:168" s="139" customFormat="1" ht="11.25">
      <c r="A14" s="43" t="s">
        <v>169</v>
      </c>
      <c r="B14" s="45" t="s">
        <v>170</v>
      </c>
      <c r="C14" s="39"/>
      <c r="D14" s="121">
        <f>D17</f>
        <v>18000</v>
      </c>
      <c r="E14" s="121">
        <f>E17</f>
        <v>18000</v>
      </c>
      <c r="F14" s="116">
        <f>(E14/D14)*100</f>
        <v>100</v>
      </c>
      <c r="G14" s="121">
        <f>G15</f>
        <v>233766.07</v>
      </c>
      <c r="H14" s="121">
        <f>H15</f>
        <v>233766.07</v>
      </c>
      <c r="I14" s="116">
        <f t="shared" si="1"/>
        <v>100</v>
      </c>
      <c r="J14" s="155">
        <f t="shared" si="2"/>
        <v>251766.07</v>
      </c>
      <c r="K14" s="156">
        <f t="shared" si="3"/>
        <v>251766.07</v>
      </c>
      <c r="L14" s="156">
        <f t="shared" si="4"/>
        <v>100</v>
      </c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</row>
    <row r="15" spans="1:12" ht="11.25">
      <c r="A15" s="33" t="s">
        <v>171</v>
      </c>
      <c r="B15" s="40" t="s">
        <v>172</v>
      </c>
      <c r="C15" s="40" t="s">
        <v>158</v>
      </c>
      <c r="D15" s="122"/>
      <c r="E15" s="122"/>
      <c r="F15" s="117"/>
      <c r="G15" s="122">
        <f>G16</f>
        <v>233766.07</v>
      </c>
      <c r="H15" s="127">
        <f>H16</f>
        <v>233766.07</v>
      </c>
      <c r="I15" s="117">
        <f t="shared" si="1"/>
        <v>100</v>
      </c>
      <c r="J15" s="130">
        <f t="shared" si="2"/>
        <v>233766.07</v>
      </c>
      <c r="K15" s="135">
        <f t="shared" si="3"/>
        <v>233766.07</v>
      </c>
      <c r="L15" s="136">
        <f t="shared" si="4"/>
        <v>100</v>
      </c>
    </row>
    <row r="16" spans="1:12" ht="11.25">
      <c r="A16" s="33" t="s">
        <v>165</v>
      </c>
      <c r="B16" s="40"/>
      <c r="C16" s="40">
        <v>200</v>
      </c>
      <c r="D16" s="122"/>
      <c r="E16" s="122"/>
      <c r="F16" s="117"/>
      <c r="G16" s="122">
        <v>233766.07</v>
      </c>
      <c r="H16" s="127">
        <v>233766.07</v>
      </c>
      <c r="I16" s="117">
        <f t="shared" si="1"/>
        <v>100</v>
      </c>
      <c r="J16" s="130">
        <f t="shared" si="2"/>
        <v>233766.07</v>
      </c>
      <c r="K16" s="135">
        <f t="shared" si="3"/>
        <v>233766.07</v>
      </c>
      <c r="L16" s="136">
        <f t="shared" si="4"/>
        <v>100</v>
      </c>
    </row>
    <row r="17" spans="1:12" ht="11.25">
      <c r="A17" s="33" t="s">
        <v>359</v>
      </c>
      <c r="B17" s="40" t="s">
        <v>383</v>
      </c>
      <c r="C17" s="40"/>
      <c r="D17" s="122">
        <f>D18</f>
        <v>18000</v>
      </c>
      <c r="E17" s="122">
        <f>E18</f>
        <v>18000</v>
      </c>
      <c r="F17" s="117">
        <f>(E17/D17)*100</f>
        <v>100</v>
      </c>
      <c r="G17" s="122"/>
      <c r="H17" s="127"/>
      <c r="I17" s="117"/>
      <c r="J17" s="130">
        <f t="shared" si="2"/>
        <v>18000</v>
      </c>
      <c r="K17" s="135">
        <f t="shared" si="3"/>
        <v>18000</v>
      </c>
      <c r="L17" s="136">
        <f t="shared" si="4"/>
        <v>100</v>
      </c>
    </row>
    <row r="18" spans="1:12" ht="11.25">
      <c r="A18" s="33" t="s">
        <v>165</v>
      </c>
      <c r="B18" s="40"/>
      <c r="C18" s="40">
        <v>200</v>
      </c>
      <c r="D18" s="122">
        <v>18000</v>
      </c>
      <c r="E18" s="122">
        <v>18000</v>
      </c>
      <c r="F18" s="117">
        <f>(E18/D18)*100</f>
        <v>100</v>
      </c>
      <c r="G18" s="122"/>
      <c r="H18" s="127"/>
      <c r="I18" s="117"/>
      <c r="J18" s="130">
        <f t="shared" si="2"/>
        <v>18000</v>
      </c>
      <c r="K18" s="135">
        <f t="shared" si="3"/>
        <v>18000</v>
      </c>
      <c r="L18" s="136">
        <f t="shared" si="4"/>
        <v>100</v>
      </c>
    </row>
    <row r="19" spans="1:168" s="141" customFormat="1" ht="11.25">
      <c r="A19" s="38" t="s">
        <v>173</v>
      </c>
      <c r="B19" s="45" t="s">
        <v>174</v>
      </c>
      <c r="C19" s="39"/>
      <c r="D19" s="121"/>
      <c r="E19" s="121"/>
      <c r="F19" s="116"/>
      <c r="G19" s="121">
        <f>G20+G22</f>
        <v>197988</v>
      </c>
      <c r="H19" s="121">
        <f>H20+H22</f>
        <v>197988</v>
      </c>
      <c r="I19" s="116">
        <f t="shared" si="1"/>
        <v>100</v>
      </c>
      <c r="J19" s="155">
        <f t="shared" si="2"/>
        <v>197988</v>
      </c>
      <c r="K19" s="156">
        <f t="shared" si="3"/>
        <v>197988</v>
      </c>
      <c r="L19" s="156">
        <f t="shared" si="4"/>
        <v>100</v>
      </c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</row>
    <row r="20" spans="1:12" ht="11.25">
      <c r="A20" s="33" t="s">
        <v>175</v>
      </c>
      <c r="B20" s="40" t="s">
        <v>176</v>
      </c>
      <c r="C20" s="40" t="s">
        <v>158</v>
      </c>
      <c r="D20" s="122"/>
      <c r="E20" s="122"/>
      <c r="F20" s="117"/>
      <c r="G20" s="122">
        <f>G21</f>
        <v>9000</v>
      </c>
      <c r="H20" s="127">
        <f>H21</f>
        <v>9000</v>
      </c>
      <c r="I20" s="117">
        <f t="shared" si="1"/>
        <v>100</v>
      </c>
      <c r="J20" s="130">
        <f t="shared" si="2"/>
        <v>9000</v>
      </c>
      <c r="K20" s="135">
        <f t="shared" si="3"/>
        <v>9000</v>
      </c>
      <c r="L20" s="136">
        <f t="shared" si="4"/>
        <v>100</v>
      </c>
    </row>
    <row r="21" spans="1:12" ht="11.25">
      <c r="A21" s="33" t="s">
        <v>177</v>
      </c>
      <c r="B21" s="40"/>
      <c r="C21" s="40">
        <v>300</v>
      </c>
      <c r="D21" s="122"/>
      <c r="E21" s="122"/>
      <c r="F21" s="117"/>
      <c r="G21" s="122">
        <v>9000</v>
      </c>
      <c r="H21" s="127">
        <v>9000</v>
      </c>
      <c r="I21" s="117">
        <f t="shared" si="1"/>
        <v>100</v>
      </c>
      <c r="J21" s="130">
        <f t="shared" si="2"/>
        <v>9000</v>
      </c>
      <c r="K21" s="135">
        <f t="shared" si="3"/>
        <v>9000</v>
      </c>
      <c r="L21" s="136">
        <f t="shared" si="4"/>
        <v>100</v>
      </c>
    </row>
    <row r="22" spans="1:12" ht="11.25">
      <c r="A22" s="33" t="s">
        <v>178</v>
      </c>
      <c r="B22" s="40" t="s">
        <v>179</v>
      </c>
      <c r="C22" s="40" t="s">
        <v>158</v>
      </c>
      <c r="D22" s="122"/>
      <c r="E22" s="122"/>
      <c r="F22" s="117"/>
      <c r="G22" s="122">
        <f>G23</f>
        <v>188988</v>
      </c>
      <c r="H22" s="127">
        <f>H23</f>
        <v>188988</v>
      </c>
      <c r="I22" s="117">
        <f t="shared" si="1"/>
        <v>100</v>
      </c>
      <c r="J22" s="130">
        <f t="shared" si="2"/>
        <v>188988</v>
      </c>
      <c r="K22" s="135">
        <f t="shared" si="3"/>
        <v>188988</v>
      </c>
      <c r="L22" s="136">
        <f t="shared" si="4"/>
        <v>100</v>
      </c>
    </row>
    <row r="23" spans="1:12" ht="11.25">
      <c r="A23" s="33" t="s">
        <v>177</v>
      </c>
      <c r="B23" s="40"/>
      <c r="C23" s="40">
        <v>300</v>
      </c>
      <c r="D23" s="122"/>
      <c r="E23" s="122"/>
      <c r="F23" s="117"/>
      <c r="G23" s="122">
        <v>188988</v>
      </c>
      <c r="H23" s="127">
        <v>188988</v>
      </c>
      <c r="I23" s="117">
        <f t="shared" si="1"/>
        <v>100</v>
      </c>
      <c r="J23" s="130">
        <f t="shared" si="2"/>
        <v>188988</v>
      </c>
      <c r="K23" s="135">
        <f t="shared" si="3"/>
        <v>188988</v>
      </c>
      <c r="L23" s="136">
        <f t="shared" si="4"/>
        <v>100</v>
      </c>
    </row>
    <row r="24" spans="1:168" s="137" customFormat="1" ht="11.25">
      <c r="A24" s="34" t="s">
        <v>180</v>
      </c>
      <c r="B24" s="35" t="s">
        <v>181</v>
      </c>
      <c r="C24" s="35"/>
      <c r="D24" s="119">
        <f>D25+D29+D35</f>
        <v>57527948.879999995</v>
      </c>
      <c r="E24" s="119">
        <f>E25+E29+E35</f>
        <v>57464984.169999994</v>
      </c>
      <c r="F24" s="114">
        <f aca="true" t="shared" si="5" ref="F24:F32">(E24/D24)*100</f>
        <v>99.8905493569198</v>
      </c>
      <c r="G24" s="119">
        <f>G25+G29+G35</f>
        <v>9731420.81</v>
      </c>
      <c r="H24" s="124">
        <f>H25+H29+H35</f>
        <v>9731420.8</v>
      </c>
      <c r="I24" s="114">
        <f t="shared" si="1"/>
        <v>99.99999989724009</v>
      </c>
      <c r="J24" s="151">
        <f t="shared" si="2"/>
        <v>67259369.69</v>
      </c>
      <c r="K24" s="152">
        <f t="shared" si="3"/>
        <v>67196404.97</v>
      </c>
      <c r="L24" s="152">
        <f t="shared" si="4"/>
        <v>99.90638520656645</v>
      </c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</row>
    <row r="25" spans="1:168" s="138" customFormat="1" ht="11.25">
      <c r="A25" s="36" t="s">
        <v>182</v>
      </c>
      <c r="B25" s="44" t="s">
        <v>183</v>
      </c>
      <c r="C25" s="44"/>
      <c r="D25" s="120">
        <f aca="true" t="shared" si="6" ref="D25:E27">D26</f>
        <v>3127192</v>
      </c>
      <c r="E25" s="120">
        <f t="shared" si="6"/>
        <v>3064227.29</v>
      </c>
      <c r="F25" s="115">
        <f t="shared" si="5"/>
        <v>97.98654160025991</v>
      </c>
      <c r="G25" s="120">
        <f aca="true" t="shared" si="7" ref="G25:H27">G26</f>
        <v>730563.18</v>
      </c>
      <c r="H25" s="125">
        <f t="shared" si="7"/>
        <v>730563.17</v>
      </c>
      <c r="I25" s="115">
        <f t="shared" si="1"/>
        <v>99.999998631193</v>
      </c>
      <c r="J25" s="153">
        <f t="shared" si="2"/>
        <v>3857755.18</v>
      </c>
      <c r="K25" s="154">
        <f t="shared" si="3"/>
        <v>3794790.46</v>
      </c>
      <c r="L25" s="154">
        <f t="shared" si="4"/>
        <v>98.3678404392681</v>
      </c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</row>
    <row r="26" spans="1:168" s="139" customFormat="1" ht="11.25">
      <c r="A26" s="38" t="s">
        <v>184</v>
      </c>
      <c r="B26" s="45" t="s">
        <v>185</v>
      </c>
      <c r="C26" s="45"/>
      <c r="D26" s="121">
        <f t="shared" si="6"/>
        <v>3127192</v>
      </c>
      <c r="E26" s="121">
        <f t="shared" si="6"/>
        <v>3064227.29</v>
      </c>
      <c r="F26" s="116">
        <f t="shared" si="5"/>
        <v>97.98654160025991</v>
      </c>
      <c r="G26" s="121">
        <f t="shared" si="7"/>
        <v>730563.18</v>
      </c>
      <c r="H26" s="126">
        <f t="shared" si="7"/>
        <v>730563.17</v>
      </c>
      <c r="I26" s="116">
        <f t="shared" si="1"/>
        <v>99.999998631193</v>
      </c>
      <c r="J26" s="155">
        <f t="shared" si="2"/>
        <v>3857755.18</v>
      </c>
      <c r="K26" s="156">
        <f t="shared" si="3"/>
        <v>3794790.46</v>
      </c>
      <c r="L26" s="156">
        <f t="shared" si="4"/>
        <v>98.3678404392681</v>
      </c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</row>
    <row r="27" spans="1:12" ht="11.25">
      <c r="A27" s="33" t="s">
        <v>186</v>
      </c>
      <c r="B27" s="40" t="s">
        <v>187</v>
      </c>
      <c r="C27" s="40"/>
      <c r="D27" s="122">
        <f t="shared" si="6"/>
        <v>3127192</v>
      </c>
      <c r="E27" s="122">
        <f t="shared" si="6"/>
        <v>3064227.29</v>
      </c>
      <c r="F27" s="117">
        <f t="shared" si="5"/>
        <v>97.98654160025991</v>
      </c>
      <c r="G27" s="122">
        <f t="shared" si="7"/>
        <v>730563.18</v>
      </c>
      <c r="H27" s="127">
        <f t="shared" si="7"/>
        <v>730563.17</v>
      </c>
      <c r="I27" s="117">
        <f t="shared" si="1"/>
        <v>99.999998631193</v>
      </c>
      <c r="J27" s="130">
        <f t="shared" si="2"/>
        <v>3857755.18</v>
      </c>
      <c r="K27" s="135">
        <f t="shared" si="3"/>
        <v>3794790.46</v>
      </c>
      <c r="L27" s="136">
        <f t="shared" si="4"/>
        <v>98.3678404392681</v>
      </c>
    </row>
    <row r="28" spans="1:12" ht="11.25">
      <c r="A28" s="33" t="s">
        <v>177</v>
      </c>
      <c r="B28" s="40"/>
      <c r="C28" s="40">
        <v>300</v>
      </c>
      <c r="D28" s="122">
        <f>2381617+745575</f>
        <v>3127192</v>
      </c>
      <c r="E28" s="122">
        <v>3064227.29</v>
      </c>
      <c r="F28" s="117">
        <f t="shared" si="5"/>
        <v>97.98654160025991</v>
      </c>
      <c r="G28" s="122">
        <v>730563.18</v>
      </c>
      <c r="H28" s="127">
        <v>730563.17</v>
      </c>
      <c r="I28" s="117">
        <f t="shared" si="1"/>
        <v>99.999998631193</v>
      </c>
      <c r="J28" s="130">
        <f t="shared" si="2"/>
        <v>3857755.18</v>
      </c>
      <c r="K28" s="135">
        <f t="shared" si="3"/>
        <v>3794790.46</v>
      </c>
      <c r="L28" s="136">
        <f t="shared" si="4"/>
        <v>98.3678404392681</v>
      </c>
    </row>
    <row r="29" spans="1:12" ht="22.5">
      <c r="A29" s="36" t="s">
        <v>188</v>
      </c>
      <c r="B29" s="44" t="s">
        <v>189</v>
      </c>
      <c r="C29" s="44"/>
      <c r="D29" s="120">
        <f>D33</f>
        <v>300000</v>
      </c>
      <c r="E29" s="120">
        <f>E33</f>
        <v>300000</v>
      </c>
      <c r="F29" s="115">
        <f t="shared" si="5"/>
        <v>100</v>
      </c>
      <c r="G29" s="120">
        <f aca="true" t="shared" si="8" ref="G29:H31">G30</f>
        <v>75000</v>
      </c>
      <c r="H29" s="125">
        <f t="shared" si="8"/>
        <v>75000</v>
      </c>
      <c r="I29" s="115">
        <f t="shared" si="1"/>
        <v>100</v>
      </c>
      <c r="J29" s="153">
        <f t="shared" si="2"/>
        <v>375000</v>
      </c>
      <c r="K29" s="154">
        <f t="shared" si="3"/>
        <v>375000</v>
      </c>
      <c r="L29" s="154">
        <f t="shared" si="4"/>
        <v>100</v>
      </c>
    </row>
    <row r="30" spans="1:12" ht="11.25">
      <c r="A30" s="33" t="s">
        <v>190</v>
      </c>
      <c r="B30" s="40" t="s">
        <v>191</v>
      </c>
      <c r="C30" s="40"/>
      <c r="D30" s="122"/>
      <c r="E30" s="122"/>
      <c r="F30" s="117"/>
      <c r="G30" s="122">
        <f t="shared" si="8"/>
        <v>75000</v>
      </c>
      <c r="H30" s="127">
        <f t="shared" si="8"/>
        <v>75000</v>
      </c>
      <c r="I30" s="117">
        <f t="shared" si="1"/>
        <v>100</v>
      </c>
      <c r="J30" s="130">
        <f t="shared" si="2"/>
        <v>75000</v>
      </c>
      <c r="K30" s="135">
        <f t="shared" si="3"/>
        <v>75000</v>
      </c>
      <c r="L30" s="136">
        <f t="shared" si="4"/>
        <v>100</v>
      </c>
    </row>
    <row r="31" spans="1:12" ht="22.5">
      <c r="A31" s="33" t="s">
        <v>192</v>
      </c>
      <c r="B31" s="40" t="s">
        <v>193</v>
      </c>
      <c r="C31" s="40"/>
      <c r="D31" s="122"/>
      <c r="E31" s="122"/>
      <c r="F31" s="117"/>
      <c r="G31" s="122">
        <f t="shared" si="8"/>
        <v>75000</v>
      </c>
      <c r="H31" s="127">
        <f t="shared" si="8"/>
        <v>75000</v>
      </c>
      <c r="I31" s="117">
        <f t="shared" si="1"/>
        <v>100</v>
      </c>
      <c r="J31" s="130">
        <f t="shared" si="2"/>
        <v>75000</v>
      </c>
      <c r="K31" s="135">
        <f t="shared" si="3"/>
        <v>75000</v>
      </c>
      <c r="L31" s="136">
        <f t="shared" si="4"/>
        <v>100</v>
      </c>
    </row>
    <row r="32" spans="1:12" ht="11.25">
      <c r="A32" s="33" t="s">
        <v>177</v>
      </c>
      <c r="B32" s="40"/>
      <c r="C32" s="81">
        <v>300</v>
      </c>
      <c r="D32" s="123">
        <f>D33</f>
        <v>300000</v>
      </c>
      <c r="E32" s="123">
        <f>E33</f>
        <v>300000</v>
      </c>
      <c r="F32" s="117">
        <f t="shared" si="5"/>
        <v>100</v>
      </c>
      <c r="G32" s="123">
        <v>75000</v>
      </c>
      <c r="H32" s="128">
        <v>75000</v>
      </c>
      <c r="I32" s="117">
        <f t="shared" si="1"/>
        <v>100</v>
      </c>
      <c r="J32" s="130">
        <f t="shared" si="2"/>
        <v>375000</v>
      </c>
      <c r="K32" s="135">
        <f t="shared" si="3"/>
        <v>375000</v>
      </c>
      <c r="L32" s="136">
        <f t="shared" si="4"/>
        <v>100</v>
      </c>
    </row>
    <row r="33" spans="1:12" ht="11.25">
      <c r="A33" s="33" t="s">
        <v>194</v>
      </c>
      <c r="B33" s="40" t="s">
        <v>195</v>
      </c>
      <c r="C33" s="81"/>
      <c r="D33" s="123">
        <f>D34</f>
        <v>300000</v>
      </c>
      <c r="E33" s="123">
        <f>E34</f>
        <v>300000</v>
      </c>
      <c r="F33" s="117">
        <f aca="true" t="shared" si="9" ref="F33:F40">(E33/D33)*100</f>
        <v>100</v>
      </c>
      <c r="G33" s="123"/>
      <c r="H33" s="128"/>
      <c r="I33" s="117"/>
      <c r="J33" s="130">
        <f t="shared" si="2"/>
        <v>300000</v>
      </c>
      <c r="K33" s="135">
        <f t="shared" si="3"/>
        <v>300000</v>
      </c>
      <c r="L33" s="136">
        <f t="shared" si="4"/>
        <v>100</v>
      </c>
    </row>
    <row r="34" spans="1:12" ht="11.25">
      <c r="A34" s="33" t="s">
        <v>177</v>
      </c>
      <c r="B34" s="40"/>
      <c r="C34" s="81">
        <v>300</v>
      </c>
      <c r="D34" s="123">
        <v>300000</v>
      </c>
      <c r="E34" s="123">
        <v>300000</v>
      </c>
      <c r="F34" s="117">
        <f t="shared" si="9"/>
        <v>100</v>
      </c>
      <c r="G34" s="123"/>
      <c r="H34" s="128"/>
      <c r="I34" s="117"/>
      <c r="J34" s="130">
        <f t="shared" si="2"/>
        <v>300000</v>
      </c>
      <c r="K34" s="135">
        <f t="shared" si="3"/>
        <v>300000</v>
      </c>
      <c r="L34" s="136">
        <f t="shared" si="4"/>
        <v>100</v>
      </c>
    </row>
    <row r="35" spans="1:12" ht="11.25">
      <c r="A35" s="36" t="s">
        <v>196</v>
      </c>
      <c r="B35" s="44" t="s">
        <v>197</v>
      </c>
      <c r="C35" s="44"/>
      <c r="D35" s="120">
        <f>D36</f>
        <v>54100756.879999995</v>
      </c>
      <c r="E35" s="120">
        <f>E36</f>
        <v>54100756.879999995</v>
      </c>
      <c r="F35" s="115">
        <f t="shared" si="9"/>
        <v>100</v>
      </c>
      <c r="G35" s="120">
        <f>G36</f>
        <v>8925857.63</v>
      </c>
      <c r="H35" s="125">
        <f>H36</f>
        <v>8925857.63</v>
      </c>
      <c r="I35" s="115">
        <f t="shared" si="1"/>
        <v>100</v>
      </c>
      <c r="J35" s="153">
        <f t="shared" si="2"/>
        <v>63026614.51</v>
      </c>
      <c r="K35" s="154">
        <f t="shared" si="3"/>
        <v>63026614.51</v>
      </c>
      <c r="L35" s="154">
        <f t="shared" si="4"/>
        <v>100</v>
      </c>
    </row>
    <row r="36" spans="1:12" ht="11.25">
      <c r="A36" s="33" t="s">
        <v>198</v>
      </c>
      <c r="B36" s="40" t="s">
        <v>199</v>
      </c>
      <c r="C36" s="40"/>
      <c r="D36" s="122">
        <f>D37+D39</f>
        <v>54100756.879999995</v>
      </c>
      <c r="E36" s="122">
        <f>E37+E39</f>
        <v>54100756.879999995</v>
      </c>
      <c r="F36" s="117">
        <f t="shared" si="9"/>
        <v>100</v>
      </c>
      <c r="G36" s="122">
        <f>G41</f>
        <v>8925857.63</v>
      </c>
      <c r="H36" s="127">
        <f>H41</f>
        <v>8925857.63</v>
      </c>
      <c r="I36" s="117">
        <f t="shared" si="1"/>
        <v>100</v>
      </c>
      <c r="J36" s="130">
        <f t="shared" si="2"/>
        <v>63026614.51</v>
      </c>
      <c r="K36" s="135">
        <f t="shared" si="3"/>
        <v>63026614.51</v>
      </c>
      <c r="L36" s="136">
        <f t="shared" si="4"/>
        <v>100</v>
      </c>
    </row>
    <row r="37" spans="1:12" ht="33.75">
      <c r="A37" s="33" t="s">
        <v>340</v>
      </c>
      <c r="B37" s="40" t="s">
        <v>339</v>
      </c>
      <c r="C37" s="40"/>
      <c r="D37" s="122">
        <f>D38</f>
        <v>51990463.33</v>
      </c>
      <c r="E37" s="122">
        <f>E38</f>
        <v>51990463.33</v>
      </c>
      <c r="F37" s="117">
        <f t="shared" si="9"/>
        <v>100</v>
      </c>
      <c r="G37" s="122"/>
      <c r="H37" s="127"/>
      <c r="I37" s="117"/>
      <c r="J37" s="130">
        <f t="shared" si="2"/>
        <v>51990463.33</v>
      </c>
      <c r="K37" s="135">
        <f t="shared" si="3"/>
        <v>51990463.33</v>
      </c>
      <c r="L37" s="136">
        <f t="shared" si="4"/>
        <v>100</v>
      </c>
    </row>
    <row r="38" spans="1:12" ht="11.25">
      <c r="A38" s="33" t="s">
        <v>202</v>
      </c>
      <c r="B38" s="40"/>
      <c r="C38" s="40">
        <v>400</v>
      </c>
      <c r="D38" s="122">
        <v>51990463.33</v>
      </c>
      <c r="E38" s="122">
        <v>51990463.33</v>
      </c>
      <c r="F38" s="117">
        <f t="shared" si="9"/>
        <v>100</v>
      </c>
      <c r="G38" s="122"/>
      <c r="H38" s="127"/>
      <c r="I38" s="117"/>
      <c r="J38" s="130">
        <f t="shared" si="2"/>
        <v>51990463.33</v>
      </c>
      <c r="K38" s="135">
        <f t="shared" si="3"/>
        <v>51990463.33</v>
      </c>
      <c r="L38" s="136">
        <f t="shared" si="4"/>
        <v>100</v>
      </c>
    </row>
    <row r="39" spans="1:12" ht="22.5">
      <c r="A39" s="33" t="s">
        <v>344</v>
      </c>
      <c r="B39" s="40" t="s">
        <v>343</v>
      </c>
      <c r="C39" s="40"/>
      <c r="D39" s="122">
        <f>D40</f>
        <v>2110293.55</v>
      </c>
      <c r="E39" s="122">
        <f>E40</f>
        <v>2110293.55</v>
      </c>
      <c r="F39" s="117">
        <f t="shared" si="9"/>
        <v>100</v>
      </c>
      <c r="G39" s="122"/>
      <c r="H39" s="127"/>
      <c r="I39" s="117"/>
      <c r="J39" s="130">
        <f t="shared" si="2"/>
        <v>2110293.55</v>
      </c>
      <c r="K39" s="135">
        <f t="shared" si="3"/>
        <v>2110293.55</v>
      </c>
      <c r="L39" s="136">
        <f t="shared" si="4"/>
        <v>100</v>
      </c>
    </row>
    <row r="40" spans="1:12" ht="11.25">
      <c r="A40" s="33" t="s">
        <v>202</v>
      </c>
      <c r="B40" s="40"/>
      <c r="C40" s="40">
        <v>400</v>
      </c>
      <c r="D40" s="122">
        <v>2110293.55</v>
      </c>
      <c r="E40" s="122">
        <v>2110293.55</v>
      </c>
      <c r="F40" s="117">
        <f t="shared" si="9"/>
        <v>100</v>
      </c>
      <c r="G40" s="122"/>
      <c r="H40" s="127"/>
      <c r="I40" s="117"/>
      <c r="J40" s="130">
        <f t="shared" si="2"/>
        <v>2110293.55</v>
      </c>
      <c r="K40" s="135">
        <f t="shared" si="3"/>
        <v>2110293.55</v>
      </c>
      <c r="L40" s="136">
        <f t="shared" si="4"/>
        <v>100</v>
      </c>
    </row>
    <row r="41" spans="1:12" ht="22.5">
      <c r="A41" s="33" t="s">
        <v>200</v>
      </c>
      <c r="B41" s="40" t="s">
        <v>201</v>
      </c>
      <c r="C41" s="40"/>
      <c r="D41" s="122"/>
      <c r="E41" s="122"/>
      <c r="F41" s="117"/>
      <c r="G41" s="122">
        <f>G42</f>
        <v>8925857.63</v>
      </c>
      <c r="H41" s="127">
        <f>H42</f>
        <v>8925857.63</v>
      </c>
      <c r="I41" s="117">
        <f t="shared" si="1"/>
        <v>100</v>
      </c>
      <c r="J41" s="130">
        <f t="shared" si="2"/>
        <v>8925857.63</v>
      </c>
      <c r="K41" s="135">
        <f t="shared" si="3"/>
        <v>8925857.63</v>
      </c>
      <c r="L41" s="136">
        <f t="shared" si="4"/>
        <v>100</v>
      </c>
    </row>
    <row r="42" spans="1:12" ht="11.25">
      <c r="A42" s="33" t="s">
        <v>202</v>
      </c>
      <c r="B42" s="40"/>
      <c r="C42" s="40">
        <v>400</v>
      </c>
      <c r="D42" s="122"/>
      <c r="E42" s="122"/>
      <c r="F42" s="117"/>
      <c r="G42" s="122">
        <v>8925857.63</v>
      </c>
      <c r="H42" s="127">
        <v>8925857.63</v>
      </c>
      <c r="I42" s="117">
        <f t="shared" si="1"/>
        <v>100</v>
      </c>
      <c r="J42" s="130">
        <f t="shared" si="2"/>
        <v>8925857.63</v>
      </c>
      <c r="K42" s="135">
        <f t="shared" si="3"/>
        <v>8925857.63</v>
      </c>
      <c r="L42" s="136">
        <f t="shared" si="4"/>
        <v>100</v>
      </c>
    </row>
    <row r="43" spans="1:168" s="137" customFormat="1" ht="11.25">
      <c r="A43" s="34" t="s">
        <v>203</v>
      </c>
      <c r="B43" s="35" t="s">
        <v>204</v>
      </c>
      <c r="C43" s="35" t="s">
        <v>158</v>
      </c>
      <c r="D43" s="119"/>
      <c r="E43" s="119"/>
      <c r="F43" s="114"/>
      <c r="G43" s="119">
        <f aca="true" t="shared" si="10" ref="G43:H45">G44</f>
        <v>4542607.86</v>
      </c>
      <c r="H43" s="124">
        <f t="shared" si="10"/>
        <v>4542607.86</v>
      </c>
      <c r="I43" s="114">
        <f t="shared" si="1"/>
        <v>100</v>
      </c>
      <c r="J43" s="151">
        <f t="shared" si="2"/>
        <v>4542607.86</v>
      </c>
      <c r="K43" s="152">
        <f t="shared" si="3"/>
        <v>4542607.86</v>
      </c>
      <c r="L43" s="152">
        <f t="shared" si="4"/>
        <v>100</v>
      </c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</row>
    <row r="44" spans="1:12" ht="11.25">
      <c r="A44" s="36" t="s">
        <v>205</v>
      </c>
      <c r="B44" s="44" t="s">
        <v>206</v>
      </c>
      <c r="C44" s="37" t="s">
        <v>158</v>
      </c>
      <c r="D44" s="120"/>
      <c r="E44" s="120"/>
      <c r="F44" s="115"/>
      <c r="G44" s="120">
        <f t="shared" si="10"/>
        <v>4542607.86</v>
      </c>
      <c r="H44" s="125">
        <f t="shared" si="10"/>
        <v>4542607.86</v>
      </c>
      <c r="I44" s="115">
        <f t="shared" si="1"/>
        <v>100</v>
      </c>
      <c r="J44" s="153">
        <f t="shared" si="2"/>
        <v>4542607.86</v>
      </c>
      <c r="K44" s="154">
        <f t="shared" si="3"/>
        <v>4542607.86</v>
      </c>
      <c r="L44" s="154">
        <f t="shared" si="4"/>
        <v>100</v>
      </c>
    </row>
    <row r="45" spans="1:168" s="139" customFormat="1" ht="22.5">
      <c r="A45" s="38" t="s">
        <v>207</v>
      </c>
      <c r="B45" s="45" t="s">
        <v>208</v>
      </c>
      <c r="C45" s="39"/>
      <c r="D45" s="121"/>
      <c r="E45" s="121"/>
      <c r="F45" s="116"/>
      <c r="G45" s="121">
        <f t="shared" si="10"/>
        <v>4542607.86</v>
      </c>
      <c r="H45" s="126">
        <f t="shared" si="10"/>
        <v>4542607.86</v>
      </c>
      <c r="I45" s="116">
        <f t="shared" si="1"/>
        <v>100</v>
      </c>
      <c r="J45" s="155">
        <f t="shared" si="2"/>
        <v>4542607.86</v>
      </c>
      <c r="K45" s="156">
        <f t="shared" si="3"/>
        <v>4542607.86</v>
      </c>
      <c r="L45" s="156">
        <f t="shared" si="4"/>
        <v>100</v>
      </c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</row>
    <row r="46" spans="1:12" ht="11.25">
      <c r="A46" s="33" t="s">
        <v>209</v>
      </c>
      <c r="B46" s="40" t="s">
        <v>210</v>
      </c>
      <c r="C46" s="40" t="s">
        <v>158</v>
      </c>
      <c r="D46" s="122"/>
      <c r="E46" s="122"/>
      <c r="F46" s="117"/>
      <c r="G46" s="122">
        <f>G47</f>
        <v>4542607.86</v>
      </c>
      <c r="H46" s="127">
        <f>H47</f>
        <v>4542607.86</v>
      </c>
      <c r="I46" s="117">
        <f t="shared" si="1"/>
        <v>100</v>
      </c>
      <c r="J46" s="130">
        <f t="shared" si="2"/>
        <v>4542607.86</v>
      </c>
      <c r="K46" s="135">
        <f t="shared" si="3"/>
        <v>4542607.86</v>
      </c>
      <c r="L46" s="136">
        <f t="shared" si="4"/>
        <v>100</v>
      </c>
    </row>
    <row r="47" spans="1:12" ht="11.25">
      <c r="A47" s="33" t="s">
        <v>212</v>
      </c>
      <c r="B47" s="40"/>
      <c r="C47" s="40">
        <v>500</v>
      </c>
      <c r="D47" s="122"/>
      <c r="E47" s="122"/>
      <c r="F47" s="117"/>
      <c r="G47" s="122">
        <v>4542607.86</v>
      </c>
      <c r="H47" s="127">
        <v>4542607.86</v>
      </c>
      <c r="I47" s="117">
        <f t="shared" si="1"/>
        <v>100</v>
      </c>
      <c r="J47" s="130">
        <f t="shared" si="2"/>
        <v>4542607.86</v>
      </c>
      <c r="K47" s="135">
        <f t="shared" si="3"/>
        <v>4542607.86</v>
      </c>
      <c r="L47" s="136">
        <f t="shared" si="4"/>
        <v>100</v>
      </c>
    </row>
    <row r="48" spans="1:168" s="137" customFormat="1" ht="11.25">
      <c r="A48" s="34" t="s">
        <v>215</v>
      </c>
      <c r="B48" s="35" t="s">
        <v>216</v>
      </c>
      <c r="C48" s="35"/>
      <c r="D48" s="119"/>
      <c r="E48" s="119"/>
      <c r="F48" s="114"/>
      <c r="G48" s="119">
        <f aca="true" t="shared" si="11" ref="G48:H51">G49</f>
        <v>59990</v>
      </c>
      <c r="H48" s="124">
        <f t="shared" si="11"/>
        <v>59990</v>
      </c>
      <c r="I48" s="114">
        <f t="shared" si="1"/>
        <v>100</v>
      </c>
      <c r="J48" s="151">
        <f t="shared" si="2"/>
        <v>59990</v>
      </c>
      <c r="K48" s="152">
        <f t="shared" si="3"/>
        <v>59990</v>
      </c>
      <c r="L48" s="152">
        <f t="shared" si="4"/>
        <v>100</v>
      </c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</row>
    <row r="49" spans="1:12" ht="11.25">
      <c r="A49" s="36" t="s">
        <v>217</v>
      </c>
      <c r="B49" s="44" t="s">
        <v>218</v>
      </c>
      <c r="C49" s="37" t="s">
        <v>158</v>
      </c>
      <c r="D49" s="120"/>
      <c r="E49" s="120"/>
      <c r="F49" s="115"/>
      <c r="G49" s="120">
        <f t="shared" si="11"/>
        <v>59990</v>
      </c>
      <c r="H49" s="125">
        <f t="shared" si="11"/>
        <v>59990</v>
      </c>
      <c r="I49" s="115">
        <f t="shared" si="1"/>
        <v>100</v>
      </c>
      <c r="J49" s="153">
        <f t="shared" si="2"/>
        <v>59990</v>
      </c>
      <c r="K49" s="154">
        <f t="shared" si="3"/>
        <v>59990</v>
      </c>
      <c r="L49" s="154">
        <f t="shared" si="4"/>
        <v>100</v>
      </c>
    </row>
    <row r="50" spans="1:168" s="139" customFormat="1" ht="11.25">
      <c r="A50" s="38" t="s">
        <v>219</v>
      </c>
      <c r="B50" s="45" t="s">
        <v>220</v>
      </c>
      <c r="C50" s="45"/>
      <c r="D50" s="121"/>
      <c r="E50" s="121"/>
      <c r="F50" s="116"/>
      <c r="G50" s="121">
        <f t="shared" si="11"/>
        <v>59990</v>
      </c>
      <c r="H50" s="126">
        <f t="shared" si="11"/>
        <v>59990</v>
      </c>
      <c r="I50" s="116">
        <f t="shared" si="1"/>
        <v>100</v>
      </c>
      <c r="J50" s="155">
        <f t="shared" si="2"/>
        <v>59990</v>
      </c>
      <c r="K50" s="156">
        <f t="shared" si="3"/>
        <v>59990</v>
      </c>
      <c r="L50" s="156">
        <f t="shared" si="4"/>
        <v>100</v>
      </c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</row>
    <row r="51" spans="1:12" ht="11.25">
      <c r="A51" s="33" t="s">
        <v>221</v>
      </c>
      <c r="B51" s="40" t="s">
        <v>222</v>
      </c>
      <c r="C51" s="40"/>
      <c r="D51" s="122"/>
      <c r="E51" s="122"/>
      <c r="F51" s="117"/>
      <c r="G51" s="122">
        <f t="shared" si="11"/>
        <v>59990</v>
      </c>
      <c r="H51" s="127">
        <f t="shared" si="11"/>
        <v>59990</v>
      </c>
      <c r="I51" s="117">
        <f t="shared" si="1"/>
        <v>100</v>
      </c>
      <c r="J51" s="130">
        <f t="shared" si="2"/>
        <v>59990</v>
      </c>
      <c r="K51" s="135">
        <f t="shared" si="3"/>
        <v>59990</v>
      </c>
      <c r="L51" s="136">
        <f t="shared" si="4"/>
        <v>100</v>
      </c>
    </row>
    <row r="52" spans="1:12" ht="11.25">
      <c r="A52" s="33" t="s">
        <v>165</v>
      </c>
      <c r="B52" s="40"/>
      <c r="C52" s="40">
        <v>200</v>
      </c>
      <c r="D52" s="122"/>
      <c r="E52" s="122"/>
      <c r="F52" s="117"/>
      <c r="G52" s="122">
        <v>59990</v>
      </c>
      <c r="H52" s="127">
        <v>59990</v>
      </c>
      <c r="I52" s="117">
        <f t="shared" si="1"/>
        <v>100</v>
      </c>
      <c r="J52" s="130">
        <f t="shared" si="2"/>
        <v>59990</v>
      </c>
      <c r="K52" s="135">
        <f t="shared" si="3"/>
        <v>59990</v>
      </c>
      <c r="L52" s="136">
        <f t="shared" si="4"/>
        <v>100</v>
      </c>
    </row>
    <row r="53" spans="1:168" s="137" customFormat="1" ht="11.25">
      <c r="A53" s="34" t="s">
        <v>223</v>
      </c>
      <c r="B53" s="35" t="s">
        <v>224</v>
      </c>
      <c r="C53" s="35" t="s">
        <v>158</v>
      </c>
      <c r="D53" s="119">
        <f>D54+D62+D69</f>
        <v>7230062.07</v>
      </c>
      <c r="E53" s="119">
        <f>E54+E62+E69</f>
        <v>7230061.6</v>
      </c>
      <c r="F53" s="114">
        <f>(E53/D53)*100</f>
        <v>99.99999349936424</v>
      </c>
      <c r="G53" s="119">
        <f>G54+G62+G69</f>
        <v>22411179.839999996</v>
      </c>
      <c r="H53" s="124">
        <f>H54+H62+H69</f>
        <v>21468161.080000002</v>
      </c>
      <c r="I53" s="114">
        <f t="shared" si="1"/>
        <v>95.79219493693557</v>
      </c>
      <c r="J53" s="151">
        <f t="shared" si="2"/>
        <v>29641241.909999996</v>
      </c>
      <c r="K53" s="152">
        <f t="shared" si="3"/>
        <v>28698222.68</v>
      </c>
      <c r="L53" s="152">
        <f t="shared" si="4"/>
        <v>96.81855695229203</v>
      </c>
      <c r="M53" s="142"/>
      <c r="N53" s="142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</row>
    <row r="54" spans="1:12" ht="11.25">
      <c r="A54" s="36" t="s">
        <v>225</v>
      </c>
      <c r="B54" s="44" t="s">
        <v>226</v>
      </c>
      <c r="C54" s="37" t="s">
        <v>158</v>
      </c>
      <c r="D54" s="120"/>
      <c r="E54" s="120"/>
      <c r="F54" s="115"/>
      <c r="G54" s="120">
        <f>G55+G59</f>
        <v>4262413.58</v>
      </c>
      <c r="H54" s="125">
        <f>H55+H59</f>
        <v>4010689.21</v>
      </c>
      <c r="I54" s="115">
        <f t="shared" si="1"/>
        <v>94.09432319798493</v>
      </c>
      <c r="J54" s="153">
        <f t="shared" si="2"/>
        <v>4262413.58</v>
      </c>
      <c r="K54" s="154">
        <f t="shared" si="3"/>
        <v>4010689.21</v>
      </c>
      <c r="L54" s="154">
        <f t="shared" si="4"/>
        <v>94.09432319798493</v>
      </c>
    </row>
    <row r="55" spans="1:168" s="139" customFormat="1" ht="11.25">
      <c r="A55" s="38" t="s">
        <v>227</v>
      </c>
      <c r="B55" s="45" t="s">
        <v>228</v>
      </c>
      <c r="C55" s="45"/>
      <c r="D55" s="121"/>
      <c r="E55" s="121"/>
      <c r="F55" s="116"/>
      <c r="G55" s="121">
        <f>G56</f>
        <v>2890830.57</v>
      </c>
      <c r="H55" s="126">
        <f>H56</f>
        <v>2639106.2</v>
      </c>
      <c r="I55" s="116">
        <f t="shared" si="1"/>
        <v>91.2923167268153</v>
      </c>
      <c r="J55" s="155">
        <f t="shared" si="2"/>
        <v>2890830.57</v>
      </c>
      <c r="K55" s="156">
        <f t="shared" si="3"/>
        <v>2639106.2</v>
      </c>
      <c r="L55" s="156">
        <f t="shared" si="4"/>
        <v>91.2923167268153</v>
      </c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</row>
    <row r="56" spans="1:12" ht="11.25">
      <c r="A56" s="33" t="s">
        <v>229</v>
      </c>
      <c r="B56" s="40" t="s">
        <v>230</v>
      </c>
      <c r="C56" s="40"/>
      <c r="D56" s="122"/>
      <c r="E56" s="122"/>
      <c r="F56" s="117"/>
      <c r="G56" s="122">
        <f>G57+G58</f>
        <v>2890830.57</v>
      </c>
      <c r="H56" s="127">
        <f>H57+H58</f>
        <v>2639106.2</v>
      </c>
      <c r="I56" s="117">
        <f t="shared" si="1"/>
        <v>91.2923167268153</v>
      </c>
      <c r="J56" s="130">
        <f t="shared" si="2"/>
        <v>2890830.57</v>
      </c>
      <c r="K56" s="135">
        <f t="shared" si="3"/>
        <v>2639106.2</v>
      </c>
      <c r="L56" s="136">
        <f t="shared" si="4"/>
        <v>91.2923167268153</v>
      </c>
    </row>
    <row r="57" spans="1:12" ht="11.25">
      <c r="A57" s="33" t="s">
        <v>165</v>
      </c>
      <c r="B57" s="40"/>
      <c r="C57" s="40">
        <v>200</v>
      </c>
      <c r="D57" s="122"/>
      <c r="E57" s="122"/>
      <c r="F57" s="117"/>
      <c r="G57" s="122">
        <v>2888454.57</v>
      </c>
      <c r="H57" s="127">
        <v>2636730.2</v>
      </c>
      <c r="I57" s="117">
        <f t="shared" si="1"/>
        <v>91.28515391536868</v>
      </c>
      <c r="J57" s="130">
        <f t="shared" si="2"/>
        <v>2888454.57</v>
      </c>
      <c r="K57" s="135">
        <f>H57</f>
        <v>2636730.2</v>
      </c>
      <c r="L57" s="136">
        <f t="shared" si="4"/>
        <v>91.28515391536868</v>
      </c>
    </row>
    <row r="58" spans="1:12" ht="11.25">
      <c r="A58" s="33" t="s">
        <v>213</v>
      </c>
      <c r="B58" s="40"/>
      <c r="C58" s="40">
        <v>800</v>
      </c>
      <c r="D58" s="122"/>
      <c r="E58" s="122"/>
      <c r="F58" s="117"/>
      <c r="G58" s="122">
        <v>2376</v>
      </c>
      <c r="H58" s="127">
        <v>2376</v>
      </c>
      <c r="I58" s="117">
        <f t="shared" si="1"/>
        <v>100</v>
      </c>
      <c r="J58" s="130">
        <f>G58</f>
        <v>2376</v>
      </c>
      <c r="K58" s="135">
        <f>H58</f>
        <v>2376</v>
      </c>
      <c r="L58" s="136">
        <f t="shared" si="4"/>
        <v>100</v>
      </c>
    </row>
    <row r="59" spans="1:168" s="139" customFormat="1" ht="11.25">
      <c r="A59" s="38" t="s">
        <v>231</v>
      </c>
      <c r="B59" s="45" t="s">
        <v>232</v>
      </c>
      <c r="C59" s="45"/>
      <c r="D59" s="121"/>
      <c r="E59" s="121"/>
      <c r="F59" s="116"/>
      <c r="G59" s="121">
        <f>G60</f>
        <v>1371583.01</v>
      </c>
      <c r="H59" s="126">
        <f>H60</f>
        <v>1371583.01</v>
      </c>
      <c r="I59" s="116">
        <f aca="true" t="shared" si="12" ref="I59:I131">(H59/G59)*100</f>
        <v>100</v>
      </c>
      <c r="J59" s="155">
        <f aca="true" t="shared" si="13" ref="J59:J131">D59+G59</f>
        <v>1371583.01</v>
      </c>
      <c r="K59" s="156">
        <f aca="true" t="shared" si="14" ref="K59:K131">E59+H59</f>
        <v>1371583.01</v>
      </c>
      <c r="L59" s="156">
        <f aca="true" t="shared" si="15" ref="L59:L131">(K59/J59)*100</f>
        <v>100</v>
      </c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  <c r="FL59" s="133"/>
    </row>
    <row r="60" spans="1:12" ht="11.25">
      <c r="A60" s="33" t="s">
        <v>233</v>
      </c>
      <c r="B60" s="40" t="s">
        <v>234</v>
      </c>
      <c r="C60" s="40"/>
      <c r="D60" s="122"/>
      <c r="E60" s="122"/>
      <c r="F60" s="117"/>
      <c r="G60" s="122">
        <f>G61</f>
        <v>1371583.01</v>
      </c>
      <c r="H60" s="127">
        <f>H61</f>
        <v>1371583.01</v>
      </c>
      <c r="I60" s="117">
        <f t="shared" si="12"/>
        <v>100</v>
      </c>
      <c r="J60" s="130">
        <f t="shared" si="13"/>
        <v>1371583.01</v>
      </c>
      <c r="K60" s="135">
        <f t="shared" si="14"/>
        <v>1371583.01</v>
      </c>
      <c r="L60" s="136">
        <f t="shared" si="15"/>
        <v>100</v>
      </c>
    </row>
    <row r="61" spans="1:12" ht="11.25">
      <c r="A61" s="33" t="s">
        <v>165</v>
      </c>
      <c r="B61" s="40"/>
      <c r="C61" s="40">
        <v>200</v>
      </c>
      <c r="D61" s="122"/>
      <c r="E61" s="122"/>
      <c r="F61" s="117"/>
      <c r="G61" s="122">
        <v>1371583.01</v>
      </c>
      <c r="H61" s="127">
        <v>1371583.01</v>
      </c>
      <c r="I61" s="117">
        <f t="shared" si="12"/>
        <v>100</v>
      </c>
      <c r="J61" s="130">
        <f t="shared" si="13"/>
        <v>1371583.01</v>
      </c>
      <c r="K61" s="135">
        <f t="shared" si="14"/>
        <v>1371583.01</v>
      </c>
      <c r="L61" s="136">
        <f t="shared" si="15"/>
        <v>100</v>
      </c>
    </row>
    <row r="62" spans="1:12" ht="11.25">
      <c r="A62" s="36" t="s">
        <v>235</v>
      </c>
      <c r="B62" s="44" t="s">
        <v>236</v>
      </c>
      <c r="C62" s="37" t="s">
        <v>158</v>
      </c>
      <c r="D62" s="120">
        <f>D63</f>
        <v>200000</v>
      </c>
      <c r="E62" s="120">
        <f>E63</f>
        <v>200000</v>
      </c>
      <c r="F62" s="115">
        <f>(E62/D62)*100</f>
        <v>100</v>
      </c>
      <c r="G62" s="120">
        <f>G63</f>
        <v>39440</v>
      </c>
      <c r="H62" s="120">
        <f>H63</f>
        <v>39440</v>
      </c>
      <c r="I62" s="115">
        <f t="shared" si="12"/>
        <v>100</v>
      </c>
      <c r="J62" s="153">
        <f t="shared" si="13"/>
        <v>239440</v>
      </c>
      <c r="K62" s="154">
        <f t="shared" si="14"/>
        <v>239440</v>
      </c>
      <c r="L62" s="154">
        <f t="shared" si="15"/>
        <v>100</v>
      </c>
    </row>
    <row r="63" spans="1:168" s="139" customFormat="1" ht="11.25">
      <c r="A63" s="43" t="s">
        <v>237</v>
      </c>
      <c r="B63" s="45" t="s">
        <v>238</v>
      </c>
      <c r="C63" s="39"/>
      <c r="D63" s="121">
        <f>D66</f>
        <v>200000</v>
      </c>
      <c r="E63" s="121">
        <f>E66</f>
        <v>200000</v>
      </c>
      <c r="F63" s="116">
        <f>(E63/D63)*100</f>
        <v>100</v>
      </c>
      <c r="G63" s="121">
        <f>G64+G66</f>
        <v>39440</v>
      </c>
      <c r="H63" s="121">
        <f>H64+H66</f>
        <v>39440</v>
      </c>
      <c r="I63" s="116">
        <f t="shared" si="12"/>
        <v>100</v>
      </c>
      <c r="J63" s="155">
        <f t="shared" si="13"/>
        <v>239440</v>
      </c>
      <c r="K63" s="156">
        <f t="shared" si="14"/>
        <v>239440</v>
      </c>
      <c r="L63" s="156">
        <f t="shared" si="15"/>
        <v>100</v>
      </c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L63" s="133"/>
    </row>
    <row r="64" spans="1:12" ht="11.25">
      <c r="A64" s="33" t="s">
        <v>239</v>
      </c>
      <c r="B64" s="40" t="s">
        <v>240</v>
      </c>
      <c r="C64" s="40" t="s">
        <v>158</v>
      </c>
      <c r="D64" s="122"/>
      <c r="E64" s="122"/>
      <c r="F64" s="117"/>
      <c r="G64" s="122">
        <f>G65</f>
        <v>39440</v>
      </c>
      <c r="H64" s="127">
        <f>H65</f>
        <v>39440</v>
      </c>
      <c r="I64" s="117">
        <f t="shared" si="12"/>
        <v>100</v>
      </c>
      <c r="J64" s="130">
        <f t="shared" si="13"/>
        <v>39440</v>
      </c>
      <c r="K64" s="135">
        <f t="shared" si="14"/>
        <v>39440</v>
      </c>
      <c r="L64" s="136">
        <f t="shared" si="15"/>
        <v>100</v>
      </c>
    </row>
    <row r="65" spans="1:12" ht="11.25">
      <c r="A65" s="33" t="s">
        <v>165</v>
      </c>
      <c r="B65" s="40"/>
      <c r="C65" s="40">
        <v>200</v>
      </c>
      <c r="D65" s="122"/>
      <c r="E65" s="122"/>
      <c r="F65" s="117"/>
      <c r="G65" s="122">
        <v>39440</v>
      </c>
      <c r="H65" s="127">
        <v>39440</v>
      </c>
      <c r="I65" s="117">
        <f t="shared" si="12"/>
        <v>100</v>
      </c>
      <c r="J65" s="130">
        <f t="shared" si="13"/>
        <v>39440</v>
      </c>
      <c r="K65" s="135">
        <f t="shared" si="14"/>
        <v>39440</v>
      </c>
      <c r="L65" s="136">
        <f t="shared" si="15"/>
        <v>100</v>
      </c>
    </row>
    <row r="66" spans="1:12" ht="33.75">
      <c r="A66" s="33" t="s">
        <v>241</v>
      </c>
      <c r="B66" s="40" t="s">
        <v>242</v>
      </c>
      <c r="C66" s="40"/>
      <c r="D66" s="122">
        <f>D67+D68</f>
        <v>200000</v>
      </c>
      <c r="E66" s="122">
        <f>E67+E68</f>
        <v>200000</v>
      </c>
      <c r="F66" s="117">
        <f aca="true" t="shared" si="16" ref="F66:F72">(E66/D66)*100</f>
        <v>100</v>
      </c>
      <c r="G66" s="122"/>
      <c r="H66" s="127"/>
      <c r="I66" s="117"/>
      <c r="J66" s="130">
        <f t="shared" si="13"/>
        <v>200000</v>
      </c>
      <c r="K66" s="135">
        <f t="shared" si="14"/>
        <v>200000</v>
      </c>
      <c r="L66" s="136">
        <f t="shared" si="15"/>
        <v>100</v>
      </c>
    </row>
    <row r="67" spans="1:12" ht="11.25">
      <c r="A67" s="33" t="s">
        <v>165</v>
      </c>
      <c r="B67" s="40"/>
      <c r="C67" s="40">
        <v>200</v>
      </c>
      <c r="D67" s="122">
        <v>42274</v>
      </c>
      <c r="E67" s="122">
        <v>42274</v>
      </c>
      <c r="F67" s="214">
        <f t="shared" si="16"/>
        <v>100</v>
      </c>
      <c r="G67" s="122"/>
      <c r="H67" s="127"/>
      <c r="I67" s="214"/>
      <c r="J67" s="131">
        <f>D67</f>
        <v>42274</v>
      </c>
      <c r="K67" s="136">
        <f>E67</f>
        <v>42274</v>
      </c>
      <c r="L67" s="136">
        <f t="shared" si="15"/>
        <v>100</v>
      </c>
    </row>
    <row r="68" spans="1:12" ht="11.25">
      <c r="A68" s="33" t="s">
        <v>202</v>
      </c>
      <c r="B68" s="40"/>
      <c r="C68" s="40">
        <v>400</v>
      </c>
      <c r="D68" s="122">
        <v>157726</v>
      </c>
      <c r="E68" s="122">
        <v>157726</v>
      </c>
      <c r="F68" s="214">
        <f t="shared" si="16"/>
        <v>100</v>
      </c>
      <c r="G68" s="122"/>
      <c r="H68" s="127"/>
      <c r="I68" s="214"/>
      <c r="J68" s="131">
        <f>D68+G68</f>
        <v>157726</v>
      </c>
      <c r="K68" s="136">
        <f>E68+H68</f>
        <v>157726</v>
      </c>
      <c r="L68" s="136">
        <f t="shared" si="15"/>
        <v>100</v>
      </c>
    </row>
    <row r="69" spans="1:168" s="138" customFormat="1" ht="11.25">
      <c r="A69" s="47" t="s">
        <v>396</v>
      </c>
      <c r="B69" s="44" t="s">
        <v>244</v>
      </c>
      <c r="C69" s="44"/>
      <c r="D69" s="120">
        <f>D70+D86</f>
        <v>7030062.07</v>
      </c>
      <c r="E69" s="120">
        <f>E70+E86</f>
        <v>7030061.6</v>
      </c>
      <c r="F69" s="115">
        <f t="shared" si="16"/>
        <v>99.99999331442602</v>
      </c>
      <c r="G69" s="120">
        <f>G70+G86</f>
        <v>18109326.259999998</v>
      </c>
      <c r="H69" s="120">
        <f>H70+H86</f>
        <v>17418031.87</v>
      </c>
      <c r="I69" s="115">
        <f t="shared" si="12"/>
        <v>96.1826609114281</v>
      </c>
      <c r="J69" s="153">
        <f t="shared" si="13"/>
        <v>25139388.33</v>
      </c>
      <c r="K69" s="154">
        <f t="shared" si="14"/>
        <v>24448093.47</v>
      </c>
      <c r="L69" s="154">
        <f t="shared" si="15"/>
        <v>97.25015242644132</v>
      </c>
      <c r="M69" s="133"/>
      <c r="N69" s="142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</row>
    <row r="70" spans="1:168" s="139" customFormat="1" ht="11.25">
      <c r="A70" s="38" t="s">
        <v>245</v>
      </c>
      <c r="B70" s="45" t="s">
        <v>246</v>
      </c>
      <c r="C70" s="45"/>
      <c r="D70" s="121">
        <f>D82+D71+D73+D76+D78+D80</f>
        <v>3407173</v>
      </c>
      <c r="E70" s="121">
        <f>E82+E71+E73+E76+E78+E80</f>
        <v>3407172.53</v>
      </c>
      <c r="F70" s="116">
        <f t="shared" si="16"/>
        <v>99.99998620557277</v>
      </c>
      <c r="G70" s="121">
        <f>G82+G71+G73+G76+G78+G80+G84</f>
        <v>9102424.190000001</v>
      </c>
      <c r="H70" s="121">
        <f>H82+H71+H73+H76+H78+H80</f>
        <v>8652513.39</v>
      </c>
      <c r="I70" s="116">
        <f t="shared" si="12"/>
        <v>95.05724199829892</v>
      </c>
      <c r="J70" s="155">
        <f>D70+G70</f>
        <v>12509597.190000001</v>
      </c>
      <c r="K70" s="156">
        <f t="shared" si="14"/>
        <v>12059685.92</v>
      </c>
      <c r="L70" s="156">
        <f t="shared" si="15"/>
        <v>96.4034711656451</v>
      </c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  <c r="FL70" s="133"/>
    </row>
    <row r="71" spans="1:12" s="132" customFormat="1" ht="22.5">
      <c r="A71" s="82" t="s">
        <v>385</v>
      </c>
      <c r="B71" s="81" t="s">
        <v>384</v>
      </c>
      <c r="C71" s="81"/>
      <c r="D71" s="123">
        <f>D72</f>
        <v>155018</v>
      </c>
      <c r="E71" s="123">
        <f>E72</f>
        <v>155018</v>
      </c>
      <c r="F71" s="117">
        <f t="shared" si="16"/>
        <v>100</v>
      </c>
      <c r="G71" s="123"/>
      <c r="H71" s="128"/>
      <c r="I71" s="117"/>
      <c r="J71" s="130">
        <f t="shared" si="13"/>
        <v>155018</v>
      </c>
      <c r="K71" s="135">
        <f t="shared" si="14"/>
        <v>155018</v>
      </c>
      <c r="L71" s="135">
        <f t="shared" si="15"/>
        <v>100</v>
      </c>
    </row>
    <row r="72" spans="1:12" s="132" customFormat="1" ht="11.25">
      <c r="A72" s="33" t="s">
        <v>249</v>
      </c>
      <c r="B72" s="40"/>
      <c r="C72" s="40">
        <v>200</v>
      </c>
      <c r="D72" s="122">
        <v>155018</v>
      </c>
      <c r="E72" s="122">
        <v>155018</v>
      </c>
      <c r="F72" s="117">
        <f t="shared" si="16"/>
        <v>100</v>
      </c>
      <c r="G72" s="122"/>
      <c r="H72" s="127"/>
      <c r="I72" s="117"/>
      <c r="J72" s="130">
        <f t="shared" si="13"/>
        <v>155018</v>
      </c>
      <c r="K72" s="135">
        <f t="shared" si="14"/>
        <v>155018</v>
      </c>
      <c r="L72" s="135">
        <f t="shared" si="15"/>
        <v>100</v>
      </c>
    </row>
    <row r="73" spans="1:12" ht="11.25">
      <c r="A73" s="33" t="s">
        <v>247</v>
      </c>
      <c r="B73" s="40" t="s">
        <v>248</v>
      </c>
      <c r="C73" s="40"/>
      <c r="D73" s="122"/>
      <c r="E73" s="122"/>
      <c r="F73" s="117"/>
      <c r="G73" s="122">
        <f>G74+G75</f>
        <v>4558846.5600000005</v>
      </c>
      <c r="H73" s="122">
        <f>H74+H75</f>
        <v>4144599.56</v>
      </c>
      <c r="I73" s="117">
        <f t="shared" si="12"/>
        <v>90.9133375175496</v>
      </c>
      <c r="J73" s="130">
        <f t="shared" si="13"/>
        <v>4558846.5600000005</v>
      </c>
      <c r="K73" s="135">
        <f t="shared" si="14"/>
        <v>4144599.56</v>
      </c>
      <c r="L73" s="136">
        <f t="shared" si="15"/>
        <v>90.9133375175496</v>
      </c>
    </row>
    <row r="74" spans="1:12" ht="11.25">
      <c r="A74" s="33" t="s">
        <v>249</v>
      </c>
      <c r="B74" s="40"/>
      <c r="C74" s="40">
        <v>200</v>
      </c>
      <c r="D74" s="122"/>
      <c r="E74" s="122"/>
      <c r="F74" s="117"/>
      <c r="G74" s="122">
        <v>4549902.91</v>
      </c>
      <c r="H74" s="127">
        <v>4135655.91</v>
      </c>
      <c r="I74" s="117">
        <f t="shared" si="12"/>
        <v>90.89547605313626</v>
      </c>
      <c r="J74" s="130">
        <f t="shared" si="13"/>
        <v>4549902.91</v>
      </c>
      <c r="K74" s="135">
        <f t="shared" si="14"/>
        <v>4135655.91</v>
      </c>
      <c r="L74" s="136">
        <f t="shared" si="15"/>
        <v>90.89547605313626</v>
      </c>
    </row>
    <row r="75" spans="1:12" ht="11.25">
      <c r="A75" s="33" t="s">
        <v>213</v>
      </c>
      <c r="B75" s="40"/>
      <c r="C75" s="40">
        <v>800</v>
      </c>
      <c r="D75" s="122"/>
      <c r="E75" s="122"/>
      <c r="F75" s="117"/>
      <c r="G75" s="122">
        <v>8943.65</v>
      </c>
      <c r="H75" s="127">
        <v>8943.65</v>
      </c>
      <c r="I75" s="117">
        <f t="shared" si="12"/>
        <v>100</v>
      </c>
      <c r="J75" s="130">
        <f t="shared" si="13"/>
        <v>8943.65</v>
      </c>
      <c r="K75" s="135">
        <f t="shared" si="14"/>
        <v>8943.65</v>
      </c>
      <c r="L75" s="136">
        <f t="shared" si="15"/>
        <v>100</v>
      </c>
    </row>
    <row r="76" spans="1:12" ht="11.25">
      <c r="A76" s="33" t="s">
        <v>250</v>
      </c>
      <c r="B76" s="40" t="s">
        <v>251</v>
      </c>
      <c r="C76" s="40"/>
      <c r="D76" s="122"/>
      <c r="E76" s="122"/>
      <c r="F76" s="117"/>
      <c r="G76" s="122">
        <f>G77</f>
        <v>4501577.63</v>
      </c>
      <c r="H76" s="127">
        <f>H77</f>
        <v>4465913.83</v>
      </c>
      <c r="I76" s="117">
        <f t="shared" si="12"/>
        <v>99.20774886203618</v>
      </c>
      <c r="J76" s="130">
        <f t="shared" si="13"/>
        <v>4501577.63</v>
      </c>
      <c r="K76" s="135">
        <f t="shared" si="14"/>
        <v>4465913.83</v>
      </c>
      <c r="L76" s="136">
        <f t="shared" si="15"/>
        <v>99.20774886203618</v>
      </c>
    </row>
    <row r="77" spans="1:12" ht="11.25">
      <c r="A77" s="33" t="s">
        <v>249</v>
      </c>
      <c r="B77" s="40"/>
      <c r="C77" s="40">
        <v>200</v>
      </c>
      <c r="D77" s="122"/>
      <c r="E77" s="122"/>
      <c r="F77" s="117"/>
      <c r="G77" s="122">
        <v>4501577.63</v>
      </c>
      <c r="H77" s="127">
        <v>4465913.83</v>
      </c>
      <c r="I77" s="117">
        <f t="shared" si="12"/>
        <v>99.20774886203618</v>
      </c>
      <c r="J77" s="130">
        <f t="shared" si="13"/>
        <v>4501577.63</v>
      </c>
      <c r="K77" s="135">
        <f t="shared" si="14"/>
        <v>4465913.83</v>
      </c>
      <c r="L77" s="136">
        <f t="shared" si="15"/>
        <v>99.20774886203618</v>
      </c>
    </row>
    <row r="78" spans="1:12" ht="11.25">
      <c r="A78" s="33" t="s">
        <v>252</v>
      </c>
      <c r="B78" s="40" t="s">
        <v>253</v>
      </c>
      <c r="C78" s="40"/>
      <c r="D78" s="122">
        <f>D79</f>
        <v>3200000</v>
      </c>
      <c r="E78" s="122">
        <f>E79</f>
        <v>3200000</v>
      </c>
      <c r="F78" s="117">
        <f>(E78/D78)*100</f>
        <v>100</v>
      </c>
      <c r="G78" s="122">
        <f>G79</f>
        <v>0</v>
      </c>
      <c r="H78" s="127">
        <f>H79</f>
        <v>0</v>
      </c>
      <c r="I78" s="117"/>
      <c r="J78" s="130">
        <f t="shared" si="13"/>
        <v>3200000</v>
      </c>
      <c r="K78" s="135">
        <f t="shared" si="14"/>
        <v>3200000</v>
      </c>
      <c r="L78" s="136">
        <f t="shared" si="15"/>
        <v>100</v>
      </c>
    </row>
    <row r="79" spans="1:12" ht="11.25">
      <c r="A79" s="33" t="s">
        <v>249</v>
      </c>
      <c r="B79" s="40"/>
      <c r="C79" s="40">
        <v>200</v>
      </c>
      <c r="D79" s="122">
        <v>3200000</v>
      </c>
      <c r="E79" s="122">
        <v>3200000</v>
      </c>
      <c r="F79" s="117">
        <f>(E79/D79)*100</f>
        <v>100</v>
      </c>
      <c r="G79" s="122">
        <v>0</v>
      </c>
      <c r="H79" s="127">
        <v>0</v>
      </c>
      <c r="I79" s="117"/>
      <c r="J79" s="130">
        <f t="shared" si="13"/>
        <v>3200000</v>
      </c>
      <c r="K79" s="135">
        <f t="shared" si="14"/>
        <v>3200000</v>
      </c>
      <c r="L79" s="136">
        <f t="shared" si="15"/>
        <v>100</v>
      </c>
    </row>
    <row r="80" spans="1:12" ht="11.25">
      <c r="A80" s="33" t="s">
        <v>379</v>
      </c>
      <c r="B80" s="40" t="s">
        <v>378</v>
      </c>
      <c r="C80" s="40"/>
      <c r="D80" s="122"/>
      <c r="E80" s="122"/>
      <c r="F80" s="117"/>
      <c r="G80" s="122">
        <f>G81</f>
        <v>42000</v>
      </c>
      <c r="H80" s="122">
        <f>H81</f>
        <v>42000</v>
      </c>
      <c r="I80" s="117">
        <f t="shared" si="12"/>
        <v>100</v>
      </c>
      <c r="J80" s="130">
        <f t="shared" si="13"/>
        <v>42000</v>
      </c>
      <c r="K80" s="135">
        <f t="shared" si="14"/>
        <v>42000</v>
      </c>
      <c r="L80" s="136">
        <f t="shared" si="15"/>
        <v>100</v>
      </c>
    </row>
    <row r="81" spans="1:12" ht="11.25">
      <c r="A81" s="33" t="s">
        <v>249</v>
      </c>
      <c r="B81" s="40"/>
      <c r="C81" s="40">
        <v>200</v>
      </c>
      <c r="D81" s="122"/>
      <c r="E81" s="122"/>
      <c r="F81" s="117"/>
      <c r="G81" s="122">
        <v>42000</v>
      </c>
      <c r="H81" s="127">
        <v>42000</v>
      </c>
      <c r="I81" s="117">
        <f t="shared" si="12"/>
        <v>100</v>
      </c>
      <c r="J81" s="130">
        <f t="shared" si="13"/>
        <v>42000</v>
      </c>
      <c r="K81" s="135">
        <f t="shared" si="14"/>
        <v>42000</v>
      </c>
      <c r="L81" s="136">
        <f t="shared" si="15"/>
        <v>100</v>
      </c>
    </row>
    <row r="82" spans="1:12" s="132" customFormat="1" ht="11.25">
      <c r="A82" s="82" t="s">
        <v>387</v>
      </c>
      <c r="B82" s="81" t="s">
        <v>386</v>
      </c>
      <c r="C82" s="81"/>
      <c r="D82" s="123">
        <f>D83</f>
        <v>52155</v>
      </c>
      <c r="E82" s="123">
        <f>E83</f>
        <v>52154.53</v>
      </c>
      <c r="F82" s="117">
        <f>(E82/D82)*100</f>
        <v>99.99909883999617</v>
      </c>
      <c r="G82" s="123"/>
      <c r="H82" s="128"/>
      <c r="I82" s="117"/>
      <c r="J82" s="130">
        <f>D82+G82</f>
        <v>52155</v>
      </c>
      <c r="K82" s="135">
        <f>E82+H82</f>
        <v>52154.53</v>
      </c>
      <c r="L82" s="136">
        <f>(K82/J82)*100</f>
        <v>99.99909883999617</v>
      </c>
    </row>
    <row r="83" spans="1:12" s="132" customFormat="1" ht="11.25">
      <c r="A83" s="33" t="s">
        <v>249</v>
      </c>
      <c r="B83" s="40"/>
      <c r="C83" s="40">
        <v>200</v>
      </c>
      <c r="D83" s="122">
        <v>52155</v>
      </c>
      <c r="E83" s="122">
        <v>52154.53</v>
      </c>
      <c r="F83" s="117">
        <f>(E83/D83)*100</f>
        <v>99.99909883999617</v>
      </c>
      <c r="G83" s="122"/>
      <c r="H83" s="127"/>
      <c r="I83" s="117"/>
      <c r="J83" s="130">
        <f>D83+G83</f>
        <v>52155</v>
      </c>
      <c r="K83" s="135">
        <f>E83+H83</f>
        <v>52154.53</v>
      </c>
      <c r="L83" s="136">
        <f>(K83/J83)*100</f>
        <v>99.99909883999617</v>
      </c>
    </row>
    <row r="84" spans="1:12" s="132" customFormat="1" ht="11.25" hidden="1">
      <c r="A84" s="82" t="s">
        <v>413</v>
      </c>
      <c r="B84" s="81" t="s">
        <v>412</v>
      </c>
      <c r="C84" s="81"/>
      <c r="D84" s="123"/>
      <c r="E84" s="123"/>
      <c r="F84" s="117"/>
      <c r="G84" s="123">
        <f>G85</f>
        <v>0</v>
      </c>
      <c r="H84" s="128">
        <f>H85</f>
        <v>0</v>
      </c>
      <c r="I84" s="117"/>
      <c r="J84" s="130">
        <f>J85</f>
        <v>0</v>
      </c>
      <c r="K84" s="135">
        <f>K85</f>
        <v>0</v>
      </c>
      <c r="L84" s="135"/>
    </row>
    <row r="85" spans="1:12" s="132" customFormat="1" ht="11.25" hidden="1">
      <c r="A85" s="82" t="s">
        <v>249</v>
      </c>
      <c r="B85" s="81"/>
      <c r="C85" s="81">
        <v>200</v>
      </c>
      <c r="D85" s="123"/>
      <c r="E85" s="123"/>
      <c r="F85" s="117"/>
      <c r="G85" s="123"/>
      <c r="H85" s="128">
        <v>0</v>
      </c>
      <c r="I85" s="117"/>
      <c r="J85" s="130">
        <f>G85</f>
        <v>0</v>
      </c>
      <c r="K85" s="135">
        <v>0</v>
      </c>
      <c r="L85" s="135"/>
    </row>
    <row r="86" spans="1:168" s="139" customFormat="1" ht="11.25">
      <c r="A86" s="38" t="s">
        <v>254</v>
      </c>
      <c r="B86" s="45" t="s">
        <v>255</v>
      </c>
      <c r="C86" s="45"/>
      <c r="D86" s="121">
        <f>D93</f>
        <v>3622889.07</v>
      </c>
      <c r="E86" s="121">
        <f>E93</f>
        <v>3622889.07</v>
      </c>
      <c r="F86" s="116">
        <f>(E86/D86)*100</f>
        <v>100</v>
      </c>
      <c r="G86" s="121">
        <f>G87+G91</f>
        <v>9006902.069999998</v>
      </c>
      <c r="H86" s="121">
        <f>H87+H91</f>
        <v>8765518.48</v>
      </c>
      <c r="I86" s="116">
        <f t="shared" si="12"/>
        <v>97.3200153823811</v>
      </c>
      <c r="J86" s="155">
        <f t="shared" si="13"/>
        <v>12629791.139999999</v>
      </c>
      <c r="K86" s="156">
        <f>E86+H86</f>
        <v>12388407.55</v>
      </c>
      <c r="L86" s="156">
        <f t="shared" si="15"/>
        <v>98.0887760745662</v>
      </c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  <c r="EN86" s="133"/>
      <c r="EO86" s="133"/>
      <c r="EP86" s="133"/>
      <c r="EQ86" s="133"/>
      <c r="ER86" s="133"/>
      <c r="ES86" s="133"/>
      <c r="ET86" s="133"/>
      <c r="EU86" s="133"/>
      <c r="EV86" s="133"/>
      <c r="EW86" s="133"/>
      <c r="EX86" s="133"/>
      <c r="EY86" s="133"/>
      <c r="EZ86" s="133"/>
      <c r="FA86" s="133"/>
      <c r="FB86" s="133"/>
      <c r="FC86" s="133"/>
      <c r="FD86" s="133"/>
      <c r="FE86" s="133"/>
      <c r="FF86" s="133"/>
      <c r="FG86" s="133"/>
      <c r="FH86" s="133"/>
      <c r="FI86" s="133"/>
      <c r="FJ86" s="133"/>
      <c r="FK86" s="133"/>
      <c r="FL86" s="133"/>
    </row>
    <row r="87" spans="1:12" ht="11.25">
      <c r="A87" s="33" t="s">
        <v>256</v>
      </c>
      <c r="B87" s="40" t="s">
        <v>257</v>
      </c>
      <c r="C87" s="40"/>
      <c r="D87" s="122"/>
      <c r="E87" s="122"/>
      <c r="F87" s="117"/>
      <c r="G87" s="122">
        <f>G88+G89+G90</f>
        <v>8430236.829999998</v>
      </c>
      <c r="H87" s="122">
        <f>H88+H89+H90</f>
        <v>8198933.300000001</v>
      </c>
      <c r="I87" s="117">
        <f t="shared" si="12"/>
        <v>97.25626296550914</v>
      </c>
      <c r="J87" s="130">
        <f t="shared" si="13"/>
        <v>8430236.829999998</v>
      </c>
      <c r="K87" s="135">
        <f t="shared" si="14"/>
        <v>8198933.300000001</v>
      </c>
      <c r="L87" s="136">
        <f t="shared" si="15"/>
        <v>97.25626296550914</v>
      </c>
    </row>
    <row r="88" spans="1:12" ht="22.5">
      <c r="A88" s="33" t="s">
        <v>211</v>
      </c>
      <c r="B88" s="40"/>
      <c r="C88" s="40">
        <v>100</v>
      </c>
      <c r="D88" s="122"/>
      <c r="E88" s="122"/>
      <c r="F88" s="117"/>
      <c r="G88" s="122">
        <v>6689167.97</v>
      </c>
      <c r="H88" s="127">
        <v>6682255.48</v>
      </c>
      <c r="I88" s="117">
        <f t="shared" si="12"/>
        <v>99.89666143784996</v>
      </c>
      <c r="J88" s="130">
        <f t="shared" si="13"/>
        <v>6689167.97</v>
      </c>
      <c r="K88" s="135">
        <f t="shared" si="14"/>
        <v>6682255.48</v>
      </c>
      <c r="L88" s="136">
        <f t="shared" si="15"/>
        <v>99.89666143784996</v>
      </c>
    </row>
    <row r="89" spans="1:12" ht="11.25">
      <c r="A89" s="33" t="s">
        <v>249</v>
      </c>
      <c r="B89" s="40"/>
      <c r="C89" s="40">
        <v>200</v>
      </c>
      <c r="D89" s="122"/>
      <c r="E89" s="122"/>
      <c r="F89" s="117"/>
      <c r="G89" s="122">
        <v>1723854.91</v>
      </c>
      <c r="H89" s="127">
        <v>1499463.87</v>
      </c>
      <c r="I89" s="117">
        <f t="shared" si="12"/>
        <v>86.98318294084275</v>
      </c>
      <c r="J89" s="130">
        <f t="shared" si="13"/>
        <v>1723854.91</v>
      </c>
      <c r="K89" s="135">
        <f t="shared" si="14"/>
        <v>1499463.87</v>
      </c>
      <c r="L89" s="136">
        <f t="shared" si="15"/>
        <v>86.98318294084275</v>
      </c>
    </row>
    <row r="90" spans="1:12" ht="11.25">
      <c r="A90" s="33" t="s">
        <v>213</v>
      </c>
      <c r="B90" s="40"/>
      <c r="C90" s="40">
        <v>800</v>
      </c>
      <c r="D90" s="122"/>
      <c r="E90" s="122"/>
      <c r="F90" s="117"/>
      <c r="G90" s="122">
        <v>17213.95</v>
      </c>
      <c r="H90" s="127">
        <v>17213.95</v>
      </c>
      <c r="I90" s="117">
        <f t="shared" si="12"/>
        <v>100</v>
      </c>
      <c r="J90" s="130">
        <f t="shared" si="13"/>
        <v>17213.95</v>
      </c>
      <c r="K90" s="135">
        <f t="shared" si="14"/>
        <v>17213.95</v>
      </c>
      <c r="L90" s="136">
        <f t="shared" si="15"/>
        <v>100</v>
      </c>
    </row>
    <row r="91" spans="1:12" ht="11.25">
      <c r="A91" s="33" t="s">
        <v>258</v>
      </c>
      <c r="B91" s="40" t="s">
        <v>259</v>
      </c>
      <c r="C91" s="40"/>
      <c r="D91" s="122"/>
      <c r="E91" s="122"/>
      <c r="F91" s="117"/>
      <c r="G91" s="122">
        <f>G92</f>
        <v>576665.24</v>
      </c>
      <c r="H91" s="127">
        <f>H92</f>
        <v>566585.18</v>
      </c>
      <c r="I91" s="117">
        <f t="shared" si="12"/>
        <v>98.252008392252</v>
      </c>
      <c r="J91" s="130">
        <f t="shared" si="13"/>
        <v>576665.24</v>
      </c>
      <c r="K91" s="135">
        <f t="shared" si="14"/>
        <v>566585.18</v>
      </c>
      <c r="L91" s="136">
        <f t="shared" si="15"/>
        <v>98.252008392252</v>
      </c>
    </row>
    <row r="92" spans="1:12" ht="11.25">
      <c r="A92" s="33" t="s">
        <v>249</v>
      </c>
      <c r="B92" s="40"/>
      <c r="C92" s="40">
        <v>200</v>
      </c>
      <c r="D92" s="122"/>
      <c r="E92" s="122"/>
      <c r="F92" s="117"/>
      <c r="G92" s="122">
        <v>576665.24</v>
      </c>
      <c r="H92" s="127">
        <v>566585.18</v>
      </c>
      <c r="I92" s="117">
        <f t="shared" si="12"/>
        <v>98.252008392252</v>
      </c>
      <c r="J92" s="130">
        <f t="shared" si="13"/>
        <v>576665.24</v>
      </c>
      <c r="K92" s="135">
        <f t="shared" si="14"/>
        <v>566585.18</v>
      </c>
      <c r="L92" s="136">
        <f t="shared" si="15"/>
        <v>98.252008392252</v>
      </c>
    </row>
    <row r="93" spans="1:12" ht="22.5">
      <c r="A93" s="33" t="s">
        <v>406</v>
      </c>
      <c r="B93" s="40" t="s">
        <v>414</v>
      </c>
      <c r="C93" s="40"/>
      <c r="D93" s="122">
        <f>D94</f>
        <v>3622889.07</v>
      </c>
      <c r="E93" s="122">
        <f>E94</f>
        <v>3622889.07</v>
      </c>
      <c r="F93" s="117">
        <f>(E93/D93)*100</f>
        <v>100</v>
      </c>
      <c r="G93" s="122"/>
      <c r="H93" s="127"/>
      <c r="I93" s="117"/>
      <c r="J93" s="130">
        <f>J94</f>
        <v>3622889.07</v>
      </c>
      <c r="K93" s="135">
        <f>K94</f>
        <v>3622889.07</v>
      </c>
      <c r="L93" s="136">
        <f>(K93/J93)*100</f>
        <v>100</v>
      </c>
    </row>
    <row r="94" spans="1:12" ht="11.25">
      <c r="A94" s="33" t="s">
        <v>249</v>
      </c>
      <c r="B94" s="40"/>
      <c r="C94" s="40">
        <v>200</v>
      </c>
      <c r="D94" s="122">
        <v>3622889.07</v>
      </c>
      <c r="E94" s="122">
        <v>3622889.07</v>
      </c>
      <c r="F94" s="117">
        <f>(E94/D94)*100</f>
        <v>100</v>
      </c>
      <c r="G94" s="122"/>
      <c r="H94" s="127"/>
      <c r="I94" s="117"/>
      <c r="J94" s="130">
        <f>D94</f>
        <v>3622889.07</v>
      </c>
      <c r="K94" s="135">
        <f>E94</f>
        <v>3622889.07</v>
      </c>
      <c r="L94" s="136">
        <f>(K94/J94)*100</f>
        <v>100</v>
      </c>
    </row>
    <row r="95" spans="1:168" s="144" customFormat="1" ht="10.5">
      <c r="A95" s="34" t="s">
        <v>260</v>
      </c>
      <c r="B95" s="35" t="s">
        <v>261</v>
      </c>
      <c r="C95" s="35"/>
      <c r="D95" s="119"/>
      <c r="E95" s="119"/>
      <c r="F95" s="114"/>
      <c r="G95" s="119">
        <f>G96</f>
        <v>868622.73</v>
      </c>
      <c r="H95" s="124">
        <f>H96</f>
        <v>756642.57</v>
      </c>
      <c r="I95" s="114">
        <f t="shared" si="12"/>
        <v>87.10830880513568</v>
      </c>
      <c r="J95" s="151">
        <f t="shared" si="13"/>
        <v>868622.73</v>
      </c>
      <c r="K95" s="152">
        <f t="shared" si="14"/>
        <v>756642.57</v>
      </c>
      <c r="L95" s="152">
        <f t="shared" si="15"/>
        <v>87.10830880513568</v>
      </c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3"/>
      <c r="EU95" s="143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3"/>
      <c r="FG95" s="143"/>
      <c r="FH95" s="143"/>
      <c r="FI95" s="143"/>
      <c r="FJ95" s="143"/>
      <c r="FK95" s="143"/>
      <c r="FL95" s="143"/>
    </row>
    <row r="96" spans="1:12" ht="11.25">
      <c r="A96" s="47" t="s">
        <v>262</v>
      </c>
      <c r="B96" s="44" t="s">
        <v>263</v>
      </c>
      <c r="C96" s="44"/>
      <c r="D96" s="120"/>
      <c r="E96" s="120"/>
      <c r="F96" s="115"/>
      <c r="G96" s="120">
        <f>G97+G100+G103+G106</f>
        <v>868622.73</v>
      </c>
      <c r="H96" s="125">
        <f>H97+H100+H103+H106</f>
        <v>756642.57</v>
      </c>
      <c r="I96" s="115">
        <f t="shared" si="12"/>
        <v>87.10830880513568</v>
      </c>
      <c r="J96" s="153">
        <f t="shared" si="13"/>
        <v>868622.73</v>
      </c>
      <c r="K96" s="154">
        <f t="shared" si="14"/>
        <v>756642.57</v>
      </c>
      <c r="L96" s="154">
        <f t="shared" si="15"/>
        <v>87.10830880513568</v>
      </c>
    </row>
    <row r="97" spans="1:168" s="139" customFormat="1" ht="11.25">
      <c r="A97" s="38" t="s">
        <v>264</v>
      </c>
      <c r="B97" s="45" t="s">
        <v>265</v>
      </c>
      <c r="C97" s="45"/>
      <c r="D97" s="121"/>
      <c r="E97" s="121"/>
      <c r="F97" s="116"/>
      <c r="G97" s="121">
        <f>G98</f>
        <v>385728</v>
      </c>
      <c r="H97" s="126">
        <f>H98</f>
        <v>375728</v>
      </c>
      <c r="I97" s="116">
        <f t="shared" si="12"/>
        <v>97.40749958519993</v>
      </c>
      <c r="J97" s="155">
        <f t="shared" si="13"/>
        <v>385728</v>
      </c>
      <c r="K97" s="156">
        <f t="shared" si="14"/>
        <v>375728</v>
      </c>
      <c r="L97" s="156">
        <f t="shared" si="15"/>
        <v>97.40749958519993</v>
      </c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33"/>
      <c r="DF97" s="133"/>
      <c r="DG97" s="133"/>
      <c r="DH97" s="133"/>
      <c r="DI97" s="133"/>
      <c r="DJ97" s="133"/>
      <c r="DK97" s="133"/>
      <c r="DL97" s="133"/>
      <c r="DM97" s="133"/>
      <c r="DN97" s="133"/>
      <c r="DO97" s="133"/>
      <c r="DP97" s="133"/>
      <c r="DQ97" s="133"/>
      <c r="DR97" s="133"/>
      <c r="DS97" s="133"/>
      <c r="DT97" s="133"/>
      <c r="DU97" s="133"/>
      <c r="DV97" s="133"/>
      <c r="DW97" s="133"/>
      <c r="DX97" s="133"/>
      <c r="DY97" s="133"/>
      <c r="DZ97" s="133"/>
      <c r="EA97" s="133"/>
      <c r="EB97" s="133"/>
      <c r="EC97" s="133"/>
      <c r="ED97" s="133"/>
      <c r="EE97" s="133"/>
      <c r="EF97" s="133"/>
      <c r="EG97" s="133"/>
      <c r="EH97" s="133"/>
      <c r="EI97" s="133"/>
      <c r="EJ97" s="133"/>
      <c r="EK97" s="133"/>
      <c r="EL97" s="133"/>
      <c r="EM97" s="133"/>
      <c r="EN97" s="133"/>
      <c r="EO97" s="133"/>
      <c r="EP97" s="133"/>
      <c r="EQ97" s="133"/>
      <c r="ER97" s="133"/>
      <c r="ES97" s="133"/>
      <c r="ET97" s="133"/>
      <c r="EU97" s="133"/>
      <c r="EV97" s="133"/>
      <c r="EW97" s="133"/>
      <c r="EX97" s="133"/>
      <c r="EY97" s="133"/>
      <c r="EZ97" s="133"/>
      <c r="FA97" s="133"/>
      <c r="FB97" s="133"/>
      <c r="FC97" s="133"/>
      <c r="FD97" s="133"/>
      <c r="FE97" s="133"/>
      <c r="FF97" s="133"/>
      <c r="FG97" s="133"/>
      <c r="FH97" s="133"/>
      <c r="FI97" s="133"/>
      <c r="FJ97" s="133"/>
      <c r="FK97" s="133"/>
      <c r="FL97" s="133"/>
    </row>
    <row r="98" spans="1:12" ht="11.25">
      <c r="A98" s="33" t="s">
        <v>264</v>
      </c>
      <c r="B98" s="40" t="s">
        <v>266</v>
      </c>
      <c r="C98" s="40"/>
      <c r="D98" s="122"/>
      <c r="E98" s="122"/>
      <c r="F98" s="117"/>
      <c r="G98" s="122">
        <f>G99</f>
        <v>385728</v>
      </c>
      <c r="H98" s="127">
        <f>H99</f>
        <v>375728</v>
      </c>
      <c r="I98" s="117">
        <f t="shared" si="12"/>
        <v>97.40749958519993</v>
      </c>
      <c r="J98" s="130">
        <f t="shared" si="13"/>
        <v>385728</v>
      </c>
      <c r="K98" s="135">
        <f t="shared" si="14"/>
        <v>375728</v>
      </c>
      <c r="L98" s="136">
        <f t="shared" si="15"/>
        <v>97.40749958519993</v>
      </c>
    </row>
    <row r="99" spans="1:12" ht="11.25">
      <c r="A99" s="33" t="s">
        <v>249</v>
      </c>
      <c r="B99" s="40"/>
      <c r="C99" s="40">
        <v>200</v>
      </c>
      <c r="D99" s="122"/>
      <c r="E99" s="122"/>
      <c r="F99" s="117"/>
      <c r="G99" s="122">
        <v>385728</v>
      </c>
      <c r="H99" s="127">
        <v>375728</v>
      </c>
      <c r="I99" s="117">
        <f t="shared" si="12"/>
        <v>97.40749958519993</v>
      </c>
      <c r="J99" s="130">
        <f t="shared" si="13"/>
        <v>385728</v>
      </c>
      <c r="K99" s="135">
        <f t="shared" si="14"/>
        <v>375728</v>
      </c>
      <c r="L99" s="136">
        <f t="shared" si="15"/>
        <v>97.40749958519993</v>
      </c>
    </row>
    <row r="100" spans="1:168" s="139" customFormat="1" ht="22.5">
      <c r="A100" s="38" t="s">
        <v>267</v>
      </c>
      <c r="B100" s="45" t="s">
        <v>268</v>
      </c>
      <c r="C100" s="45"/>
      <c r="D100" s="121"/>
      <c r="E100" s="121"/>
      <c r="F100" s="116"/>
      <c r="G100" s="121">
        <f>G101</f>
        <v>407274.99</v>
      </c>
      <c r="H100" s="126">
        <f>H101</f>
        <v>321973.44</v>
      </c>
      <c r="I100" s="116">
        <f t="shared" si="12"/>
        <v>79.05553935438068</v>
      </c>
      <c r="J100" s="155">
        <f t="shared" si="13"/>
        <v>407274.99</v>
      </c>
      <c r="K100" s="156">
        <f t="shared" si="14"/>
        <v>321973.44</v>
      </c>
      <c r="L100" s="156">
        <f t="shared" si="15"/>
        <v>79.05553935438068</v>
      </c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33"/>
      <c r="DF100" s="133"/>
      <c r="DG100" s="133"/>
      <c r="DH100" s="133"/>
      <c r="DI100" s="133"/>
      <c r="DJ100" s="133"/>
      <c r="DK100" s="133"/>
      <c r="DL100" s="133"/>
      <c r="DM100" s="133"/>
      <c r="DN100" s="133"/>
      <c r="DO100" s="133"/>
      <c r="DP100" s="133"/>
      <c r="DQ100" s="133"/>
      <c r="DR100" s="133"/>
      <c r="DS100" s="133"/>
      <c r="DT100" s="133"/>
      <c r="DU100" s="133"/>
      <c r="DV100" s="133"/>
      <c r="DW100" s="133"/>
      <c r="DX100" s="133"/>
      <c r="DY100" s="133"/>
      <c r="DZ100" s="133"/>
      <c r="EA100" s="133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3"/>
      <c r="EL100" s="133"/>
      <c r="EM100" s="133"/>
      <c r="EN100" s="133"/>
      <c r="EO100" s="133"/>
      <c r="EP100" s="133"/>
      <c r="EQ100" s="133"/>
      <c r="ER100" s="133"/>
      <c r="ES100" s="133"/>
      <c r="ET100" s="133"/>
      <c r="EU100" s="133"/>
      <c r="EV100" s="133"/>
      <c r="EW100" s="133"/>
      <c r="EX100" s="133"/>
      <c r="EY100" s="133"/>
      <c r="EZ100" s="133"/>
      <c r="FA100" s="133"/>
      <c r="FB100" s="133"/>
      <c r="FC100" s="133"/>
      <c r="FD100" s="133"/>
      <c r="FE100" s="133"/>
      <c r="FF100" s="133"/>
      <c r="FG100" s="133"/>
      <c r="FH100" s="133"/>
      <c r="FI100" s="133"/>
      <c r="FJ100" s="133"/>
      <c r="FK100" s="133"/>
      <c r="FL100" s="133"/>
    </row>
    <row r="101" spans="1:12" ht="22.5">
      <c r="A101" s="33" t="s">
        <v>269</v>
      </c>
      <c r="B101" s="40" t="s">
        <v>270</v>
      </c>
      <c r="C101" s="40"/>
      <c r="D101" s="122"/>
      <c r="E101" s="122"/>
      <c r="F101" s="117"/>
      <c r="G101" s="122">
        <f>G102</f>
        <v>407274.99</v>
      </c>
      <c r="H101" s="127">
        <f>H102</f>
        <v>321973.44</v>
      </c>
      <c r="I101" s="117">
        <f t="shared" si="12"/>
        <v>79.05553935438068</v>
      </c>
      <c r="J101" s="130">
        <f t="shared" si="13"/>
        <v>407274.99</v>
      </c>
      <c r="K101" s="135">
        <f t="shared" si="14"/>
        <v>321973.44</v>
      </c>
      <c r="L101" s="136">
        <f t="shared" si="15"/>
        <v>79.05553935438068</v>
      </c>
    </row>
    <row r="102" spans="1:12" ht="11.25">
      <c r="A102" s="33" t="s">
        <v>249</v>
      </c>
      <c r="B102" s="40"/>
      <c r="C102" s="40">
        <v>200</v>
      </c>
      <c r="D102" s="122"/>
      <c r="E102" s="122"/>
      <c r="F102" s="117"/>
      <c r="G102" s="122">
        <v>407274.99</v>
      </c>
      <c r="H102" s="127">
        <v>321973.44</v>
      </c>
      <c r="I102" s="117">
        <f t="shared" si="12"/>
        <v>79.05553935438068</v>
      </c>
      <c r="J102" s="130">
        <f t="shared" si="13"/>
        <v>407274.99</v>
      </c>
      <c r="K102" s="135">
        <f t="shared" si="14"/>
        <v>321973.44</v>
      </c>
      <c r="L102" s="136">
        <f t="shared" si="15"/>
        <v>79.05553935438068</v>
      </c>
    </row>
    <row r="103" spans="1:168" s="139" customFormat="1" ht="11.25">
      <c r="A103" s="38" t="s">
        <v>271</v>
      </c>
      <c r="B103" s="45" t="s">
        <v>272</v>
      </c>
      <c r="C103" s="45"/>
      <c r="D103" s="121"/>
      <c r="E103" s="121"/>
      <c r="F103" s="116"/>
      <c r="G103" s="121">
        <f>G104</f>
        <v>49410</v>
      </c>
      <c r="H103" s="126">
        <f>H104</f>
        <v>46100</v>
      </c>
      <c r="I103" s="116">
        <f t="shared" si="12"/>
        <v>93.3009512244485</v>
      </c>
      <c r="J103" s="155">
        <f t="shared" si="13"/>
        <v>49410</v>
      </c>
      <c r="K103" s="156">
        <f t="shared" si="14"/>
        <v>46100</v>
      </c>
      <c r="L103" s="156">
        <f t="shared" si="15"/>
        <v>93.3009512244485</v>
      </c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33"/>
      <c r="EN103" s="133"/>
      <c r="EO103" s="133"/>
      <c r="EP103" s="133"/>
      <c r="EQ103" s="133"/>
      <c r="ER103" s="133"/>
      <c r="ES103" s="133"/>
      <c r="ET103" s="133"/>
      <c r="EU103" s="133"/>
      <c r="EV103" s="133"/>
      <c r="EW103" s="133"/>
      <c r="EX103" s="133"/>
      <c r="EY103" s="133"/>
      <c r="EZ103" s="133"/>
      <c r="FA103" s="133"/>
      <c r="FB103" s="133"/>
      <c r="FC103" s="133"/>
      <c r="FD103" s="133"/>
      <c r="FE103" s="133"/>
      <c r="FF103" s="133"/>
      <c r="FG103" s="133"/>
      <c r="FH103" s="133"/>
      <c r="FI103" s="133"/>
      <c r="FJ103" s="133"/>
      <c r="FK103" s="133"/>
      <c r="FL103" s="133"/>
    </row>
    <row r="104" spans="1:12" ht="11.25">
      <c r="A104" s="33" t="s">
        <v>273</v>
      </c>
      <c r="B104" s="40" t="s">
        <v>274</v>
      </c>
      <c r="C104" s="40"/>
      <c r="D104" s="122"/>
      <c r="E104" s="122"/>
      <c r="F104" s="117"/>
      <c r="G104" s="122">
        <f>G105</f>
        <v>49410</v>
      </c>
      <c r="H104" s="127">
        <f>H105</f>
        <v>46100</v>
      </c>
      <c r="I104" s="117">
        <f t="shared" si="12"/>
        <v>93.3009512244485</v>
      </c>
      <c r="J104" s="130">
        <f t="shared" si="13"/>
        <v>49410</v>
      </c>
      <c r="K104" s="135">
        <f t="shared" si="14"/>
        <v>46100</v>
      </c>
      <c r="L104" s="136">
        <f t="shared" si="15"/>
        <v>93.3009512244485</v>
      </c>
    </row>
    <row r="105" spans="1:12" ht="11.25">
      <c r="A105" s="33" t="s">
        <v>249</v>
      </c>
      <c r="B105" s="40"/>
      <c r="C105" s="40">
        <v>200</v>
      </c>
      <c r="D105" s="122"/>
      <c r="E105" s="122"/>
      <c r="F105" s="117"/>
      <c r="G105" s="122">
        <v>49410</v>
      </c>
      <c r="H105" s="127">
        <v>46100</v>
      </c>
      <c r="I105" s="117">
        <f t="shared" si="12"/>
        <v>93.3009512244485</v>
      </c>
      <c r="J105" s="130">
        <f t="shared" si="13"/>
        <v>49410</v>
      </c>
      <c r="K105" s="135">
        <f t="shared" si="14"/>
        <v>46100</v>
      </c>
      <c r="L105" s="136">
        <f t="shared" si="15"/>
        <v>93.3009512244485</v>
      </c>
    </row>
    <row r="106" spans="1:12" ht="11.25">
      <c r="A106" s="38" t="s">
        <v>376</v>
      </c>
      <c r="B106" s="45" t="s">
        <v>375</v>
      </c>
      <c r="C106" s="45"/>
      <c r="D106" s="121"/>
      <c r="E106" s="121"/>
      <c r="F106" s="116"/>
      <c r="G106" s="121">
        <f>G107</f>
        <v>26209.74</v>
      </c>
      <c r="H106" s="126">
        <f>H107</f>
        <v>12841.13</v>
      </c>
      <c r="I106" s="116">
        <f t="shared" si="12"/>
        <v>48.993732864194754</v>
      </c>
      <c r="J106" s="155">
        <f t="shared" si="13"/>
        <v>26209.74</v>
      </c>
      <c r="K106" s="156">
        <f t="shared" si="14"/>
        <v>12841.13</v>
      </c>
      <c r="L106" s="156">
        <f t="shared" si="15"/>
        <v>48.993732864194754</v>
      </c>
    </row>
    <row r="107" spans="1:12" ht="11.25">
      <c r="A107" s="33" t="s">
        <v>374</v>
      </c>
      <c r="B107" s="40" t="s">
        <v>373</v>
      </c>
      <c r="C107" s="145"/>
      <c r="D107" s="131"/>
      <c r="E107" s="131"/>
      <c r="F107" s="117"/>
      <c r="G107" s="131">
        <f>G108</f>
        <v>26209.74</v>
      </c>
      <c r="H107" s="136">
        <f>H108</f>
        <v>12841.13</v>
      </c>
      <c r="I107" s="117">
        <f t="shared" si="12"/>
        <v>48.993732864194754</v>
      </c>
      <c r="J107" s="130">
        <f t="shared" si="13"/>
        <v>26209.74</v>
      </c>
      <c r="K107" s="135">
        <f t="shared" si="14"/>
        <v>12841.13</v>
      </c>
      <c r="L107" s="136">
        <f t="shared" si="15"/>
        <v>48.993732864194754</v>
      </c>
    </row>
    <row r="108" spans="1:12" ht="11.25">
      <c r="A108" s="33" t="s">
        <v>249</v>
      </c>
      <c r="B108" s="40"/>
      <c r="C108" s="40">
        <v>200</v>
      </c>
      <c r="D108" s="122"/>
      <c r="E108" s="122"/>
      <c r="F108" s="117"/>
      <c r="G108" s="122">
        <v>26209.74</v>
      </c>
      <c r="H108" s="127">
        <v>12841.13</v>
      </c>
      <c r="I108" s="117">
        <f t="shared" si="12"/>
        <v>48.993732864194754</v>
      </c>
      <c r="J108" s="130">
        <f t="shared" si="13"/>
        <v>26209.74</v>
      </c>
      <c r="K108" s="135">
        <f t="shared" si="14"/>
        <v>12841.13</v>
      </c>
      <c r="L108" s="136">
        <f t="shared" si="15"/>
        <v>48.993732864194754</v>
      </c>
    </row>
    <row r="109" spans="1:168" s="137" customFormat="1" ht="11.25">
      <c r="A109" s="34" t="s">
        <v>275</v>
      </c>
      <c r="B109" s="35" t="s">
        <v>276</v>
      </c>
      <c r="C109" s="35" t="s">
        <v>158</v>
      </c>
      <c r="D109" s="119">
        <f>D110</f>
        <v>27084588.53</v>
      </c>
      <c r="E109" s="119">
        <f>E110</f>
        <v>26728747.689999998</v>
      </c>
      <c r="F109" s="114">
        <f>(E109/D109)*100</f>
        <v>98.68618701884336</v>
      </c>
      <c r="G109" s="119">
        <f>G110</f>
        <v>10266222.4</v>
      </c>
      <c r="H109" s="124">
        <f>H110</f>
        <v>6624838.220000001</v>
      </c>
      <c r="I109" s="114">
        <f t="shared" si="12"/>
        <v>64.53043740801874</v>
      </c>
      <c r="J109" s="151">
        <f t="shared" si="13"/>
        <v>37350810.93</v>
      </c>
      <c r="K109" s="152">
        <f t="shared" si="14"/>
        <v>33353585.909999996</v>
      </c>
      <c r="L109" s="152">
        <f t="shared" si="15"/>
        <v>89.29815733454545</v>
      </c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33"/>
      <c r="DN109" s="133"/>
      <c r="DO109" s="133"/>
      <c r="DP109" s="133"/>
      <c r="DQ109" s="133"/>
      <c r="DR109" s="133"/>
      <c r="DS109" s="133"/>
      <c r="DT109" s="133"/>
      <c r="DU109" s="133"/>
      <c r="DV109" s="133"/>
      <c r="DW109" s="133"/>
      <c r="DX109" s="133"/>
      <c r="DY109" s="133"/>
      <c r="DZ109" s="133"/>
      <c r="EA109" s="133"/>
      <c r="EB109" s="133"/>
      <c r="EC109" s="133"/>
      <c r="ED109" s="133"/>
      <c r="EE109" s="133"/>
      <c r="EF109" s="133"/>
      <c r="EG109" s="133"/>
      <c r="EH109" s="133"/>
      <c r="EI109" s="133"/>
      <c r="EJ109" s="133"/>
      <c r="EK109" s="133"/>
      <c r="EL109" s="133"/>
      <c r="EM109" s="133"/>
      <c r="EN109" s="133"/>
      <c r="EO109" s="133"/>
      <c r="EP109" s="133"/>
      <c r="EQ109" s="133"/>
      <c r="ER109" s="133"/>
      <c r="ES109" s="133"/>
      <c r="ET109" s="133"/>
      <c r="EU109" s="133"/>
      <c r="EV109" s="133"/>
      <c r="EW109" s="133"/>
      <c r="EX109" s="133"/>
      <c r="EY109" s="133"/>
      <c r="EZ109" s="133"/>
      <c r="FA109" s="133"/>
      <c r="FB109" s="133"/>
      <c r="FC109" s="133"/>
      <c r="FD109" s="133"/>
      <c r="FE109" s="133"/>
      <c r="FF109" s="133"/>
      <c r="FG109" s="133"/>
      <c r="FH109" s="133"/>
      <c r="FI109" s="133"/>
      <c r="FJ109" s="133"/>
      <c r="FK109" s="133"/>
      <c r="FL109" s="133"/>
    </row>
    <row r="110" spans="1:12" ht="11.25">
      <c r="A110" s="36" t="s">
        <v>277</v>
      </c>
      <c r="B110" s="44" t="s">
        <v>278</v>
      </c>
      <c r="C110" s="37" t="s">
        <v>158</v>
      </c>
      <c r="D110" s="120">
        <f>D111</f>
        <v>27084588.53</v>
      </c>
      <c r="E110" s="120">
        <f>E111</f>
        <v>26728747.689999998</v>
      </c>
      <c r="F110" s="115">
        <f>(E110/D110)*100</f>
        <v>98.68618701884336</v>
      </c>
      <c r="G110" s="120">
        <f>G111</f>
        <v>10266222.4</v>
      </c>
      <c r="H110" s="125">
        <f>H111</f>
        <v>6624838.220000001</v>
      </c>
      <c r="I110" s="115">
        <f t="shared" si="12"/>
        <v>64.53043740801874</v>
      </c>
      <c r="J110" s="153">
        <f t="shared" si="13"/>
        <v>37350810.93</v>
      </c>
      <c r="K110" s="154">
        <f t="shared" si="14"/>
        <v>33353585.909999996</v>
      </c>
      <c r="L110" s="154">
        <f t="shared" si="15"/>
        <v>89.29815733454545</v>
      </c>
    </row>
    <row r="111" spans="1:168" s="139" customFormat="1" ht="11.25">
      <c r="A111" s="38" t="s">
        <v>279</v>
      </c>
      <c r="B111" s="45" t="s">
        <v>280</v>
      </c>
      <c r="C111" s="45"/>
      <c r="D111" s="121">
        <f>D112+D115+D117+D119+D123</f>
        <v>27084588.53</v>
      </c>
      <c r="E111" s="121">
        <f>E112+E115+E117+E119+E123</f>
        <v>26728747.689999998</v>
      </c>
      <c r="F111" s="116">
        <f>(E111/D111)*100</f>
        <v>98.68618701884336</v>
      </c>
      <c r="G111" s="121">
        <f>G112+G115+G119+G121+G125</f>
        <v>10266222.4</v>
      </c>
      <c r="H111" s="126">
        <f>H112+H115+H119+H121+H125</f>
        <v>6624838.220000001</v>
      </c>
      <c r="I111" s="116">
        <f t="shared" si="12"/>
        <v>64.53043740801874</v>
      </c>
      <c r="J111" s="155">
        <f>D111+G111</f>
        <v>37350810.93</v>
      </c>
      <c r="K111" s="156">
        <f>E111+H111</f>
        <v>33353585.909999996</v>
      </c>
      <c r="L111" s="156">
        <f t="shared" si="15"/>
        <v>89.29815733454545</v>
      </c>
      <c r="M111" s="133"/>
      <c r="N111" s="142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33"/>
      <c r="DN111" s="133"/>
      <c r="DO111" s="133"/>
      <c r="DP111" s="133"/>
      <c r="DQ111" s="133"/>
      <c r="DR111" s="133"/>
      <c r="DS111" s="133"/>
      <c r="DT111" s="133"/>
      <c r="DU111" s="133"/>
      <c r="DV111" s="133"/>
      <c r="DW111" s="133"/>
      <c r="DX111" s="133"/>
      <c r="DY111" s="133"/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3"/>
      <c r="EJ111" s="133"/>
      <c r="EK111" s="133"/>
      <c r="EL111" s="133"/>
      <c r="EM111" s="133"/>
      <c r="EN111" s="133"/>
      <c r="EO111" s="133"/>
      <c r="EP111" s="133"/>
      <c r="EQ111" s="133"/>
      <c r="ER111" s="133"/>
      <c r="ES111" s="133"/>
      <c r="ET111" s="133"/>
      <c r="EU111" s="133"/>
      <c r="EV111" s="133"/>
      <c r="EW111" s="133"/>
      <c r="EX111" s="133"/>
      <c r="EY111" s="133"/>
      <c r="EZ111" s="133"/>
      <c r="FA111" s="133"/>
      <c r="FB111" s="133"/>
      <c r="FC111" s="133"/>
      <c r="FD111" s="133"/>
      <c r="FE111" s="133"/>
      <c r="FF111" s="133"/>
      <c r="FG111" s="133"/>
      <c r="FH111" s="133"/>
      <c r="FI111" s="133"/>
      <c r="FJ111" s="133"/>
      <c r="FK111" s="133"/>
      <c r="FL111" s="133"/>
    </row>
    <row r="112" spans="1:12" ht="11.25">
      <c r="A112" s="33" t="s">
        <v>281</v>
      </c>
      <c r="B112" s="40" t="s">
        <v>282</v>
      </c>
      <c r="C112" s="40" t="s">
        <v>158</v>
      </c>
      <c r="D112" s="122"/>
      <c r="E112" s="122"/>
      <c r="F112" s="117"/>
      <c r="G112" s="122">
        <f>G113+G114</f>
        <v>8948989.96</v>
      </c>
      <c r="H112" s="122">
        <f>H113+H114</f>
        <v>5307605.78</v>
      </c>
      <c r="I112" s="117">
        <f t="shared" si="12"/>
        <v>59.30955117531498</v>
      </c>
      <c r="J112" s="130">
        <f t="shared" si="13"/>
        <v>8948989.96</v>
      </c>
      <c r="K112" s="135">
        <f t="shared" si="14"/>
        <v>5307605.78</v>
      </c>
      <c r="L112" s="136">
        <f t="shared" si="15"/>
        <v>59.30955117531498</v>
      </c>
    </row>
    <row r="113" spans="1:12" ht="11.25">
      <c r="A113" s="33" t="s">
        <v>249</v>
      </c>
      <c r="B113" s="40"/>
      <c r="C113" s="40">
        <v>200</v>
      </c>
      <c r="D113" s="122"/>
      <c r="E113" s="122"/>
      <c r="F113" s="117"/>
      <c r="G113" s="122">
        <v>8918511.56</v>
      </c>
      <c r="H113" s="127">
        <v>5277127.38</v>
      </c>
      <c r="I113" s="117">
        <f t="shared" si="12"/>
        <v>59.1704943644206</v>
      </c>
      <c r="J113" s="130">
        <f t="shared" si="13"/>
        <v>8918511.56</v>
      </c>
      <c r="K113" s="135">
        <f t="shared" si="14"/>
        <v>5277127.38</v>
      </c>
      <c r="L113" s="136">
        <f t="shared" si="15"/>
        <v>59.1704943644206</v>
      </c>
    </row>
    <row r="114" spans="1:12" ht="11.25">
      <c r="A114" s="33" t="s">
        <v>213</v>
      </c>
      <c r="B114" s="40"/>
      <c r="C114" s="40">
        <v>800</v>
      </c>
      <c r="D114" s="122"/>
      <c r="E114" s="122"/>
      <c r="F114" s="117"/>
      <c r="G114" s="122">
        <v>30478.4</v>
      </c>
      <c r="H114" s="127">
        <v>30478.4</v>
      </c>
      <c r="I114" s="117">
        <f t="shared" si="12"/>
        <v>100</v>
      </c>
      <c r="J114" s="130">
        <f>G114</f>
        <v>30478.4</v>
      </c>
      <c r="K114" s="135">
        <f>H114</f>
        <v>30478.4</v>
      </c>
      <c r="L114" s="136">
        <f t="shared" si="15"/>
        <v>100</v>
      </c>
    </row>
    <row r="115" spans="1:12" ht="11.25">
      <c r="A115" s="33" t="s">
        <v>283</v>
      </c>
      <c r="B115" s="40" t="s">
        <v>284</v>
      </c>
      <c r="C115" s="40"/>
      <c r="D115" s="122">
        <f>D116</f>
        <v>1225599.6</v>
      </c>
      <c r="E115" s="122">
        <f>E116</f>
        <v>869758.76</v>
      </c>
      <c r="F115" s="117">
        <f>(E115/D115)*100</f>
        <v>70.96597942753897</v>
      </c>
      <c r="G115" s="122"/>
      <c r="H115" s="127"/>
      <c r="I115" s="117"/>
      <c r="J115" s="130">
        <f t="shared" si="13"/>
        <v>1225599.6</v>
      </c>
      <c r="K115" s="135">
        <f t="shared" si="14"/>
        <v>869758.76</v>
      </c>
      <c r="L115" s="136">
        <f t="shared" si="15"/>
        <v>70.96597942753897</v>
      </c>
    </row>
    <row r="116" spans="1:12" ht="11.25">
      <c r="A116" s="33" t="s">
        <v>249</v>
      </c>
      <c r="B116" s="40"/>
      <c r="C116" s="40">
        <v>200</v>
      </c>
      <c r="D116" s="122">
        <v>1225599.6</v>
      </c>
      <c r="E116" s="122">
        <v>869758.76</v>
      </c>
      <c r="F116" s="117">
        <f>(E116/D116)*100</f>
        <v>70.96597942753897</v>
      </c>
      <c r="G116" s="122"/>
      <c r="H116" s="127"/>
      <c r="I116" s="117"/>
      <c r="J116" s="130">
        <f t="shared" si="13"/>
        <v>1225599.6</v>
      </c>
      <c r="K116" s="135">
        <f t="shared" si="14"/>
        <v>869758.76</v>
      </c>
      <c r="L116" s="136">
        <f t="shared" si="15"/>
        <v>70.96597942753897</v>
      </c>
    </row>
    <row r="117" spans="1:12" ht="22.5">
      <c r="A117" s="33" t="s">
        <v>406</v>
      </c>
      <c r="B117" s="40" t="s">
        <v>403</v>
      </c>
      <c r="C117" s="40"/>
      <c r="D117" s="122">
        <f>D118</f>
        <v>831567.93</v>
      </c>
      <c r="E117" s="122">
        <f>E118</f>
        <v>831567.93</v>
      </c>
      <c r="F117" s="117">
        <f aca="true" t="shared" si="17" ref="F117:F124">(E117/D117)*100</f>
        <v>100</v>
      </c>
      <c r="G117" s="122"/>
      <c r="H117" s="127"/>
      <c r="I117" s="117"/>
      <c r="J117" s="130">
        <f>D117</f>
        <v>831567.93</v>
      </c>
      <c r="K117" s="135">
        <f>E117</f>
        <v>831567.93</v>
      </c>
      <c r="L117" s="136">
        <f t="shared" si="15"/>
        <v>100</v>
      </c>
    </row>
    <row r="118" spans="1:12" ht="11.25">
      <c r="A118" s="33" t="s">
        <v>249</v>
      </c>
      <c r="B118" s="40"/>
      <c r="C118" s="40">
        <v>200</v>
      </c>
      <c r="D118" s="122">
        <v>831567.93</v>
      </c>
      <c r="E118" s="122">
        <v>831567.93</v>
      </c>
      <c r="F118" s="117">
        <f t="shared" si="17"/>
        <v>100</v>
      </c>
      <c r="G118" s="122"/>
      <c r="H118" s="127"/>
      <c r="I118" s="117"/>
      <c r="J118" s="130">
        <f>D118</f>
        <v>831567.93</v>
      </c>
      <c r="K118" s="135">
        <f>E118</f>
        <v>831567.93</v>
      </c>
      <c r="L118" s="136">
        <f t="shared" si="15"/>
        <v>100</v>
      </c>
    </row>
    <row r="119" spans="1:12" ht="11.25">
      <c r="A119" s="33" t="s">
        <v>285</v>
      </c>
      <c r="B119" s="40" t="s">
        <v>286</v>
      </c>
      <c r="C119" s="40"/>
      <c r="D119" s="122">
        <f>D120</f>
        <v>5994488</v>
      </c>
      <c r="E119" s="122">
        <f>E120</f>
        <v>5994488</v>
      </c>
      <c r="F119" s="117">
        <f t="shared" si="17"/>
        <v>100</v>
      </c>
      <c r="G119" s="122"/>
      <c r="H119" s="127"/>
      <c r="I119" s="117"/>
      <c r="J119" s="130">
        <f t="shared" si="13"/>
        <v>5994488</v>
      </c>
      <c r="K119" s="135">
        <f t="shared" si="14"/>
        <v>5994488</v>
      </c>
      <c r="L119" s="136">
        <f t="shared" si="15"/>
        <v>100</v>
      </c>
    </row>
    <row r="120" spans="1:12" ht="11.25">
      <c r="A120" s="33" t="s">
        <v>249</v>
      </c>
      <c r="B120" s="40"/>
      <c r="C120" s="40">
        <v>200</v>
      </c>
      <c r="D120" s="122">
        <v>5994488</v>
      </c>
      <c r="E120" s="122">
        <v>5994488</v>
      </c>
      <c r="F120" s="117">
        <f t="shared" si="17"/>
        <v>100</v>
      </c>
      <c r="G120" s="122"/>
      <c r="H120" s="127"/>
      <c r="I120" s="117"/>
      <c r="J120" s="130">
        <f t="shared" si="13"/>
        <v>5994488</v>
      </c>
      <c r="K120" s="135">
        <f t="shared" si="14"/>
        <v>5994488</v>
      </c>
      <c r="L120" s="136">
        <f t="shared" si="15"/>
        <v>100</v>
      </c>
    </row>
    <row r="121" spans="1:12" ht="11.25">
      <c r="A121" s="33" t="s">
        <v>407</v>
      </c>
      <c r="B121" s="40" t="s">
        <v>405</v>
      </c>
      <c r="C121" s="40"/>
      <c r="D121" s="122"/>
      <c r="E121" s="122"/>
      <c r="F121" s="117"/>
      <c r="G121" s="122">
        <f>G122</f>
        <v>315499.44</v>
      </c>
      <c r="H121" s="127">
        <f>H122</f>
        <v>315499.44</v>
      </c>
      <c r="I121" s="117">
        <f t="shared" si="12"/>
        <v>100</v>
      </c>
      <c r="J121" s="130">
        <f>J122</f>
        <v>300000</v>
      </c>
      <c r="K121" s="135">
        <f>K122</f>
        <v>315499.44</v>
      </c>
      <c r="L121" s="136">
        <f t="shared" si="15"/>
        <v>105.16647999999999</v>
      </c>
    </row>
    <row r="122" spans="1:12" ht="11.25">
      <c r="A122" s="33" t="s">
        <v>249</v>
      </c>
      <c r="B122" s="40"/>
      <c r="C122" s="40">
        <v>200</v>
      </c>
      <c r="D122" s="122"/>
      <c r="E122" s="122"/>
      <c r="F122" s="117"/>
      <c r="G122" s="122">
        <v>315499.44</v>
      </c>
      <c r="H122" s="127">
        <v>315499.44</v>
      </c>
      <c r="I122" s="117">
        <f t="shared" si="12"/>
        <v>100</v>
      </c>
      <c r="J122" s="130">
        <v>300000</v>
      </c>
      <c r="K122" s="135">
        <f>H122</f>
        <v>315499.44</v>
      </c>
      <c r="L122" s="136">
        <f t="shared" si="15"/>
        <v>105.16647999999999</v>
      </c>
    </row>
    <row r="123" spans="1:12" ht="11.25">
      <c r="A123" s="33" t="s">
        <v>409</v>
      </c>
      <c r="B123" s="40" t="s">
        <v>402</v>
      </c>
      <c r="C123" s="40"/>
      <c r="D123" s="122">
        <f>D124</f>
        <v>19032933</v>
      </c>
      <c r="E123" s="122">
        <f>D123</f>
        <v>19032933</v>
      </c>
      <c r="F123" s="117">
        <f t="shared" si="17"/>
        <v>100</v>
      </c>
      <c r="G123" s="122"/>
      <c r="H123" s="127"/>
      <c r="I123" s="117"/>
      <c r="J123" s="130">
        <f t="shared" si="13"/>
        <v>19032933</v>
      </c>
      <c r="K123" s="135">
        <f t="shared" si="14"/>
        <v>19032933</v>
      </c>
      <c r="L123" s="136">
        <f t="shared" si="15"/>
        <v>100</v>
      </c>
    </row>
    <row r="124" spans="1:12" ht="11.25">
      <c r="A124" s="33" t="s">
        <v>249</v>
      </c>
      <c r="B124" s="40"/>
      <c r="C124" s="40">
        <v>200</v>
      </c>
      <c r="D124" s="122">
        <v>19032933</v>
      </c>
      <c r="E124" s="122">
        <v>19032933</v>
      </c>
      <c r="F124" s="117">
        <f t="shared" si="17"/>
        <v>100</v>
      </c>
      <c r="G124" s="122"/>
      <c r="H124" s="127"/>
      <c r="I124" s="117"/>
      <c r="J124" s="130">
        <f t="shared" si="13"/>
        <v>19032933</v>
      </c>
      <c r="K124" s="135">
        <f t="shared" si="14"/>
        <v>19032933</v>
      </c>
      <c r="L124" s="136">
        <f t="shared" si="15"/>
        <v>100</v>
      </c>
    </row>
    <row r="125" spans="1:12" ht="11.25">
      <c r="A125" s="33" t="s">
        <v>408</v>
      </c>
      <c r="B125" s="40" t="s">
        <v>404</v>
      </c>
      <c r="C125" s="40"/>
      <c r="D125" s="122"/>
      <c r="E125" s="122"/>
      <c r="F125" s="117"/>
      <c r="G125" s="122">
        <f>G126</f>
        <v>1001733</v>
      </c>
      <c r="H125" s="127">
        <f>H126</f>
        <v>1001733</v>
      </c>
      <c r="I125" s="117">
        <f t="shared" si="12"/>
        <v>100</v>
      </c>
      <c r="J125" s="130">
        <f>J126</f>
        <v>1001733</v>
      </c>
      <c r="K125" s="135">
        <f>H125</f>
        <v>1001733</v>
      </c>
      <c r="L125" s="136">
        <f t="shared" si="15"/>
        <v>100</v>
      </c>
    </row>
    <row r="126" spans="1:12" ht="11.25">
      <c r="A126" s="33" t="s">
        <v>249</v>
      </c>
      <c r="B126" s="40"/>
      <c r="C126" s="40">
        <v>200</v>
      </c>
      <c r="D126" s="122"/>
      <c r="E126" s="122"/>
      <c r="F126" s="117"/>
      <c r="G126" s="122">
        <v>1001733</v>
      </c>
      <c r="H126" s="127">
        <v>1001733</v>
      </c>
      <c r="I126" s="117">
        <f t="shared" si="12"/>
        <v>100</v>
      </c>
      <c r="J126" s="130">
        <f>G126</f>
        <v>1001733</v>
      </c>
      <c r="K126" s="135">
        <f>H125</f>
        <v>1001733</v>
      </c>
      <c r="L126" s="136">
        <f t="shared" si="15"/>
        <v>100</v>
      </c>
    </row>
    <row r="127" spans="1:12" ht="11.25">
      <c r="A127" s="34" t="s">
        <v>310</v>
      </c>
      <c r="B127" s="35" t="s">
        <v>311</v>
      </c>
      <c r="C127" s="35"/>
      <c r="D127" s="119">
        <f aca="true" t="shared" si="18" ref="D127:E130">D128</f>
        <v>2761721</v>
      </c>
      <c r="E127" s="119">
        <f t="shared" si="18"/>
        <v>2761638.8</v>
      </c>
      <c r="F127" s="114">
        <f aca="true" t="shared" si="19" ref="F127:F132">(E127/D127)*100</f>
        <v>99.99702359506988</v>
      </c>
      <c r="G127" s="119">
        <f aca="true" t="shared" si="20" ref="G127:H130">G128</f>
        <v>169000</v>
      </c>
      <c r="H127" s="119">
        <f t="shared" si="20"/>
        <v>145350.6</v>
      </c>
      <c r="I127" s="114">
        <f t="shared" si="12"/>
        <v>86.00627218934912</v>
      </c>
      <c r="J127" s="151">
        <f t="shared" si="13"/>
        <v>2930721</v>
      </c>
      <c r="K127" s="152">
        <f t="shared" si="14"/>
        <v>2906989.4</v>
      </c>
      <c r="L127" s="152">
        <f t="shared" si="15"/>
        <v>99.19024704159828</v>
      </c>
    </row>
    <row r="128" spans="1:12" ht="11.25">
      <c r="A128" s="47" t="s">
        <v>312</v>
      </c>
      <c r="B128" s="44" t="s">
        <v>313</v>
      </c>
      <c r="C128" s="44"/>
      <c r="D128" s="120">
        <f t="shared" si="18"/>
        <v>2761721</v>
      </c>
      <c r="E128" s="120">
        <f t="shared" si="18"/>
        <v>2761638.8</v>
      </c>
      <c r="F128" s="115">
        <f t="shared" si="19"/>
        <v>99.99702359506988</v>
      </c>
      <c r="G128" s="120">
        <f t="shared" si="20"/>
        <v>169000</v>
      </c>
      <c r="H128" s="120">
        <f t="shared" si="20"/>
        <v>145350.6</v>
      </c>
      <c r="I128" s="115">
        <f t="shared" si="12"/>
        <v>86.00627218934912</v>
      </c>
      <c r="J128" s="153">
        <f t="shared" si="13"/>
        <v>2930721</v>
      </c>
      <c r="K128" s="154">
        <f t="shared" si="14"/>
        <v>2906989.4</v>
      </c>
      <c r="L128" s="154">
        <f t="shared" si="15"/>
        <v>99.19024704159828</v>
      </c>
    </row>
    <row r="129" spans="1:12" ht="11.25">
      <c r="A129" s="38" t="s">
        <v>314</v>
      </c>
      <c r="B129" s="45" t="s">
        <v>315</v>
      </c>
      <c r="C129" s="45"/>
      <c r="D129" s="121">
        <f t="shared" si="18"/>
        <v>2761721</v>
      </c>
      <c r="E129" s="121">
        <f t="shared" si="18"/>
        <v>2761638.8</v>
      </c>
      <c r="F129" s="116">
        <f t="shared" si="19"/>
        <v>99.99702359506988</v>
      </c>
      <c r="G129" s="121">
        <f t="shared" si="20"/>
        <v>169000</v>
      </c>
      <c r="H129" s="121">
        <f t="shared" si="20"/>
        <v>145350.6</v>
      </c>
      <c r="I129" s="116">
        <f t="shared" si="12"/>
        <v>86.00627218934912</v>
      </c>
      <c r="J129" s="155">
        <f t="shared" si="13"/>
        <v>2930721</v>
      </c>
      <c r="K129" s="156">
        <f t="shared" si="14"/>
        <v>2906989.4</v>
      </c>
      <c r="L129" s="156">
        <f t="shared" si="15"/>
        <v>99.19024704159828</v>
      </c>
    </row>
    <row r="130" spans="1:12" ht="11.25">
      <c r="A130" s="33" t="s">
        <v>316</v>
      </c>
      <c r="B130" s="40" t="s">
        <v>317</v>
      </c>
      <c r="C130" s="40"/>
      <c r="D130" s="122">
        <f t="shared" si="18"/>
        <v>2761721</v>
      </c>
      <c r="E130" s="122">
        <f t="shared" si="18"/>
        <v>2761638.8</v>
      </c>
      <c r="F130" s="117">
        <f t="shared" si="19"/>
        <v>99.99702359506988</v>
      </c>
      <c r="G130" s="122">
        <f t="shared" si="20"/>
        <v>169000</v>
      </c>
      <c r="H130" s="122">
        <f t="shared" si="20"/>
        <v>145350.6</v>
      </c>
      <c r="I130" s="117">
        <f t="shared" si="12"/>
        <v>86.00627218934912</v>
      </c>
      <c r="J130" s="130">
        <f t="shared" si="13"/>
        <v>2930721</v>
      </c>
      <c r="K130" s="135">
        <f t="shared" si="14"/>
        <v>2906989.4</v>
      </c>
      <c r="L130" s="136">
        <f t="shared" si="15"/>
        <v>99.19024704159828</v>
      </c>
    </row>
    <row r="131" spans="1:12" ht="11.25">
      <c r="A131" s="33" t="s">
        <v>249</v>
      </c>
      <c r="B131" s="40"/>
      <c r="C131" s="40">
        <v>200</v>
      </c>
      <c r="D131" s="122">
        <v>2761721</v>
      </c>
      <c r="E131" s="122">
        <v>2761638.8</v>
      </c>
      <c r="F131" s="117">
        <f t="shared" si="19"/>
        <v>99.99702359506988</v>
      </c>
      <c r="G131" s="122">
        <v>169000</v>
      </c>
      <c r="H131" s="127">
        <v>145350.6</v>
      </c>
      <c r="I131" s="117">
        <f t="shared" si="12"/>
        <v>86.00627218934912</v>
      </c>
      <c r="J131" s="130">
        <f t="shared" si="13"/>
        <v>2930721</v>
      </c>
      <c r="K131" s="135">
        <f t="shared" si="14"/>
        <v>2906989.4</v>
      </c>
      <c r="L131" s="136">
        <f t="shared" si="15"/>
        <v>99.19024704159828</v>
      </c>
    </row>
    <row r="132" spans="1:168" s="137" customFormat="1" ht="11.25">
      <c r="A132" s="34" t="s">
        <v>288</v>
      </c>
      <c r="B132" s="35" t="s">
        <v>289</v>
      </c>
      <c r="C132" s="35">
        <v>200</v>
      </c>
      <c r="D132" s="119">
        <f>D152</f>
        <v>467062</v>
      </c>
      <c r="E132" s="119">
        <f>E152</f>
        <v>467062</v>
      </c>
      <c r="F132" s="114">
        <f t="shared" si="19"/>
        <v>100</v>
      </c>
      <c r="G132" s="119">
        <f>G133+G135+G139+G141+G143+G145+G150+G152+G155+G157</f>
        <v>8320656.36</v>
      </c>
      <c r="H132" s="119">
        <f>H133+H135+H139+H141+H143+H145+H150+H152+H155+H157</f>
        <v>8147826.48</v>
      </c>
      <c r="I132" s="114">
        <f aca="true" t="shared" si="21" ref="I132:I158">(H132/G132)*100</f>
        <v>97.92288165112974</v>
      </c>
      <c r="J132" s="151">
        <f aca="true" t="shared" si="22" ref="J132:J156">D132+G132</f>
        <v>8787718.36</v>
      </c>
      <c r="K132" s="152">
        <f aca="true" t="shared" si="23" ref="K132:K156">E132+H132</f>
        <v>8614888.48</v>
      </c>
      <c r="L132" s="152">
        <f aca="true" t="shared" si="24" ref="L132:L159">(K132/J132)*100</f>
        <v>98.0332792549806</v>
      </c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3"/>
      <c r="CP132" s="133"/>
      <c r="CQ132" s="133"/>
      <c r="CR132" s="133"/>
      <c r="CS132" s="133"/>
      <c r="CT132" s="133"/>
      <c r="CU132" s="133"/>
      <c r="CV132" s="133"/>
      <c r="CW132" s="133"/>
      <c r="CX132" s="133"/>
      <c r="CY132" s="133"/>
      <c r="CZ132" s="133"/>
      <c r="DA132" s="133"/>
      <c r="DB132" s="133"/>
      <c r="DC132" s="133"/>
      <c r="DD132" s="133"/>
      <c r="DE132" s="133"/>
      <c r="DF132" s="133"/>
      <c r="DG132" s="133"/>
      <c r="DH132" s="133"/>
      <c r="DI132" s="133"/>
      <c r="DJ132" s="133"/>
      <c r="DK132" s="133"/>
      <c r="DL132" s="133"/>
      <c r="DM132" s="133"/>
      <c r="DN132" s="133"/>
      <c r="DO132" s="133"/>
      <c r="DP132" s="133"/>
      <c r="DQ132" s="133"/>
      <c r="DR132" s="133"/>
      <c r="DS132" s="133"/>
      <c r="DT132" s="133"/>
      <c r="DU132" s="133"/>
      <c r="DV132" s="133"/>
      <c r="DW132" s="133"/>
      <c r="DX132" s="133"/>
      <c r="DY132" s="133"/>
      <c r="DZ132" s="133"/>
      <c r="EA132" s="133"/>
      <c r="EB132" s="133"/>
      <c r="EC132" s="133"/>
      <c r="ED132" s="133"/>
      <c r="EE132" s="133"/>
      <c r="EF132" s="133"/>
      <c r="EG132" s="133"/>
      <c r="EH132" s="133"/>
      <c r="EI132" s="133"/>
      <c r="EJ132" s="133"/>
      <c r="EK132" s="133"/>
      <c r="EL132" s="133"/>
      <c r="EM132" s="133"/>
      <c r="EN132" s="133"/>
      <c r="EO132" s="133"/>
      <c r="EP132" s="133"/>
      <c r="EQ132" s="133"/>
      <c r="ER132" s="133"/>
      <c r="ES132" s="133"/>
      <c r="ET132" s="133"/>
      <c r="EU132" s="133"/>
      <c r="EV132" s="133"/>
      <c r="EW132" s="133"/>
      <c r="EX132" s="133"/>
      <c r="EY132" s="133"/>
      <c r="EZ132" s="133"/>
      <c r="FA132" s="133"/>
      <c r="FB132" s="133"/>
      <c r="FC132" s="133"/>
      <c r="FD132" s="133"/>
      <c r="FE132" s="133"/>
      <c r="FF132" s="133"/>
      <c r="FG132" s="133"/>
      <c r="FH132" s="133"/>
      <c r="FI132" s="133"/>
      <c r="FJ132" s="133"/>
      <c r="FK132" s="133"/>
      <c r="FL132" s="133"/>
    </row>
    <row r="133" spans="1:12" ht="11.25">
      <c r="A133" s="33" t="s">
        <v>290</v>
      </c>
      <c r="B133" s="40" t="s">
        <v>291</v>
      </c>
      <c r="C133" s="40" t="s">
        <v>158</v>
      </c>
      <c r="D133" s="122"/>
      <c r="E133" s="122"/>
      <c r="F133" s="117"/>
      <c r="G133" s="122">
        <f>G134</f>
        <v>1041777.07</v>
      </c>
      <c r="H133" s="122">
        <f>H134</f>
        <v>1034473.96</v>
      </c>
      <c r="I133" s="117">
        <f t="shared" si="21"/>
        <v>99.29897573959849</v>
      </c>
      <c r="J133" s="130">
        <f t="shared" si="22"/>
        <v>1041777.07</v>
      </c>
      <c r="K133" s="135">
        <f t="shared" si="23"/>
        <v>1034473.96</v>
      </c>
      <c r="L133" s="136">
        <f t="shared" si="24"/>
        <v>99.29897573959849</v>
      </c>
    </row>
    <row r="134" spans="1:12" ht="22.5">
      <c r="A134" s="33" t="s">
        <v>211</v>
      </c>
      <c r="B134" s="40"/>
      <c r="C134" s="40">
        <v>100</v>
      </c>
      <c r="D134" s="122"/>
      <c r="E134" s="122"/>
      <c r="F134" s="117"/>
      <c r="G134" s="122">
        <v>1041777.07</v>
      </c>
      <c r="H134" s="127">
        <v>1034473.96</v>
      </c>
      <c r="I134" s="117">
        <f t="shared" si="21"/>
        <v>99.29897573959849</v>
      </c>
      <c r="J134" s="130">
        <f t="shared" si="22"/>
        <v>1041777.07</v>
      </c>
      <c r="K134" s="135">
        <f t="shared" si="23"/>
        <v>1034473.96</v>
      </c>
      <c r="L134" s="136">
        <f t="shared" si="24"/>
        <v>99.29897573959849</v>
      </c>
    </row>
    <row r="135" spans="1:12" ht="11.25">
      <c r="A135" s="33" t="s">
        <v>292</v>
      </c>
      <c r="B135" s="40" t="s">
        <v>293</v>
      </c>
      <c r="C135" s="40" t="s">
        <v>158</v>
      </c>
      <c r="D135" s="122"/>
      <c r="E135" s="122"/>
      <c r="F135" s="117"/>
      <c r="G135" s="122">
        <f>G136+G137+G138</f>
        <v>6778744.29</v>
      </c>
      <c r="H135" s="127">
        <f>H136+H137+H138</f>
        <v>6769767.5200000005</v>
      </c>
      <c r="I135" s="117">
        <f t="shared" si="21"/>
        <v>99.86757473632333</v>
      </c>
      <c r="J135" s="130">
        <f t="shared" si="22"/>
        <v>6778744.29</v>
      </c>
      <c r="K135" s="135">
        <f t="shared" si="23"/>
        <v>6769767.5200000005</v>
      </c>
      <c r="L135" s="136">
        <f t="shared" si="24"/>
        <v>99.86757473632333</v>
      </c>
    </row>
    <row r="136" spans="1:12" ht="22.5">
      <c r="A136" s="33" t="s">
        <v>211</v>
      </c>
      <c r="B136" s="40"/>
      <c r="C136" s="40">
        <v>100</v>
      </c>
      <c r="D136" s="122"/>
      <c r="E136" s="122"/>
      <c r="F136" s="117"/>
      <c r="G136" s="122">
        <v>6158684.58</v>
      </c>
      <c r="H136" s="127">
        <v>6153618.8</v>
      </c>
      <c r="I136" s="117">
        <f t="shared" si="21"/>
        <v>99.9177457469335</v>
      </c>
      <c r="J136" s="130">
        <f t="shared" si="22"/>
        <v>6158684.58</v>
      </c>
      <c r="K136" s="135">
        <f t="shared" si="23"/>
        <v>6153618.8</v>
      </c>
      <c r="L136" s="136">
        <f t="shared" si="24"/>
        <v>99.9177457469335</v>
      </c>
    </row>
    <row r="137" spans="1:12" ht="11.25">
      <c r="A137" s="33" t="s">
        <v>249</v>
      </c>
      <c r="B137" s="40"/>
      <c r="C137" s="40">
        <v>200</v>
      </c>
      <c r="D137" s="122"/>
      <c r="E137" s="122"/>
      <c r="F137" s="117"/>
      <c r="G137" s="122">
        <v>242898.77</v>
      </c>
      <c r="H137" s="127">
        <v>238987.78</v>
      </c>
      <c r="I137" s="117">
        <f t="shared" si="21"/>
        <v>98.38986833897924</v>
      </c>
      <c r="J137" s="130">
        <f t="shared" si="22"/>
        <v>242898.77</v>
      </c>
      <c r="K137" s="135">
        <f t="shared" si="23"/>
        <v>238987.78</v>
      </c>
      <c r="L137" s="136">
        <f t="shared" si="24"/>
        <v>98.38986833897924</v>
      </c>
    </row>
    <row r="138" spans="1:12" ht="11.25">
      <c r="A138" s="33" t="s">
        <v>213</v>
      </c>
      <c r="B138" s="40"/>
      <c r="C138" s="40">
        <v>800</v>
      </c>
      <c r="D138" s="122"/>
      <c r="E138" s="122"/>
      <c r="F138" s="117"/>
      <c r="G138" s="122">
        <v>377160.94</v>
      </c>
      <c r="H138" s="127">
        <v>377160.94</v>
      </c>
      <c r="I138" s="117">
        <f t="shared" si="21"/>
        <v>100</v>
      </c>
      <c r="J138" s="130">
        <f t="shared" si="22"/>
        <v>377160.94</v>
      </c>
      <c r="K138" s="135">
        <f t="shared" si="23"/>
        <v>377160.94</v>
      </c>
      <c r="L138" s="136">
        <f t="shared" si="24"/>
        <v>100</v>
      </c>
    </row>
    <row r="139" spans="1:12" ht="11.25">
      <c r="A139" s="33" t="s">
        <v>294</v>
      </c>
      <c r="B139" s="40" t="s">
        <v>295</v>
      </c>
      <c r="C139" s="40" t="s">
        <v>158</v>
      </c>
      <c r="D139" s="122"/>
      <c r="E139" s="122"/>
      <c r="F139" s="117"/>
      <c r="G139" s="122">
        <f>G140</f>
        <v>50850</v>
      </c>
      <c r="H139" s="127">
        <f>H140</f>
        <v>50850</v>
      </c>
      <c r="I139" s="117">
        <f t="shared" si="21"/>
        <v>100</v>
      </c>
      <c r="J139" s="130">
        <f t="shared" si="22"/>
        <v>50850</v>
      </c>
      <c r="K139" s="135">
        <f t="shared" si="23"/>
        <v>50850</v>
      </c>
      <c r="L139" s="136">
        <f t="shared" si="24"/>
        <v>100</v>
      </c>
    </row>
    <row r="140" spans="1:12" ht="11.25">
      <c r="A140" s="33" t="s">
        <v>212</v>
      </c>
      <c r="B140" s="40"/>
      <c r="C140" s="40">
        <v>500</v>
      </c>
      <c r="D140" s="122"/>
      <c r="E140" s="122"/>
      <c r="F140" s="117"/>
      <c r="G140" s="122">
        <v>50850</v>
      </c>
      <c r="H140" s="127">
        <v>50850</v>
      </c>
      <c r="I140" s="117">
        <f t="shared" si="21"/>
        <v>100</v>
      </c>
      <c r="J140" s="130">
        <f t="shared" si="22"/>
        <v>50850</v>
      </c>
      <c r="K140" s="135">
        <f t="shared" si="23"/>
        <v>50850</v>
      </c>
      <c r="L140" s="136">
        <f t="shared" si="24"/>
        <v>100</v>
      </c>
    </row>
    <row r="141" spans="1:12" ht="11.25">
      <c r="A141" s="33" t="s">
        <v>296</v>
      </c>
      <c r="B141" s="40" t="s">
        <v>297</v>
      </c>
      <c r="C141" s="40" t="s">
        <v>158</v>
      </c>
      <c r="D141" s="122"/>
      <c r="E141" s="122"/>
      <c r="F141" s="117"/>
      <c r="G141" s="122">
        <f>G142</f>
        <v>155000</v>
      </c>
      <c r="H141" s="122">
        <f>H142</f>
        <v>0</v>
      </c>
      <c r="I141" s="117">
        <f t="shared" si="21"/>
        <v>0</v>
      </c>
      <c r="J141" s="130">
        <f t="shared" si="22"/>
        <v>155000</v>
      </c>
      <c r="K141" s="135">
        <f t="shared" si="23"/>
        <v>0</v>
      </c>
      <c r="L141" s="136">
        <f t="shared" si="24"/>
        <v>0</v>
      </c>
    </row>
    <row r="142" spans="1:12" ht="11.25">
      <c r="A142" s="33" t="s">
        <v>213</v>
      </c>
      <c r="B142" s="40"/>
      <c r="C142" s="40">
        <v>800</v>
      </c>
      <c r="D142" s="122"/>
      <c r="E142" s="122"/>
      <c r="F142" s="117"/>
      <c r="G142" s="122">
        <v>155000</v>
      </c>
      <c r="H142" s="127">
        <v>0</v>
      </c>
      <c r="I142" s="117">
        <f t="shared" si="21"/>
        <v>0</v>
      </c>
      <c r="J142" s="130">
        <f t="shared" si="22"/>
        <v>155000</v>
      </c>
      <c r="K142" s="135">
        <f t="shared" si="23"/>
        <v>0</v>
      </c>
      <c r="L142" s="136">
        <f t="shared" si="24"/>
        <v>0</v>
      </c>
    </row>
    <row r="143" spans="1:12" ht="11.25">
      <c r="A143" s="33" t="s">
        <v>298</v>
      </c>
      <c r="B143" s="40" t="s">
        <v>299</v>
      </c>
      <c r="C143" s="40" t="s">
        <v>158</v>
      </c>
      <c r="D143" s="122"/>
      <c r="E143" s="122"/>
      <c r="F143" s="117"/>
      <c r="G143" s="122">
        <f>G144</f>
        <v>18600</v>
      </c>
      <c r="H143" s="122">
        <f>H144</f>
        <v>18600</v>
      </c>
      <c r="I143" s="117">
        <f t="shared" si="21"/>
        <v>100</v>
      </c>
      <c r="J143" s="130">
        <f t="shared" si="22"/>
        <v>18600</v>
      </c>
      <c r="K143" s="135">
        <f t="shared" si="23"/>
        <v>18600</v>
      </c>
      <c r="L143" s="136">
        <f t="shared" si="24"/>
        <v>100</v>
      </c>
    </row>
    <row r="144" spans="1:12" ht="11.25">
      <c r="A144" s="33" t="s">
        <v>249</v>
      </c>
      <c r="B144" s="40"/>
      <c r="C144" s="40">
        <v>200</v>
      </c>
      <c r="D144" s="122"/>
      <c r="E144" s="122"/>
      <c r="F144" s="117"/>
      <c r="G144" s="122">
        <v>18600</v>
      </c>
      <c r="H144" s="127">
        <v>18600</v>
      </c>
      <c r="I144" s="117">
        <f t="shared" si="21"/>
        <v>100</v>
      </c>
      <c r="J144" s="130">
        <f t="shared" si="22"/>
        <v>18600</v>
      </c>
      <c r="K144" s="135">
        <f t="shared" si="23"/>
        <v>18600</v>
      </c>
      <c r="L144" s="136">
        <f t="shared" si="24"/>
        <v>100</v>
      </c>
    </row>
    <row r="145" spans="1:12" ht="11.25">
      <c r="A145" s="33" t="s">
        <v>300</v>
      </c>
      <c r="B145" s="40" t="s">
        <v>301</v>
      </c>
      <c r="C145" s="40"/>
      <c r="D145" s="122"/>
      <c r="E145" s="122"/>
      <c r="F145" s="117"/>
      <c r="G145" s="122">
        <f>G146+G147</f>
        <v>99000</v>
      </c>
      <c r="H145" s="122">
        <f>H146+H147</f>
        <v>97450</v>
      </c>
      <c r="I145" s="117">
        <f t="shared" si="21"/>
        <v>98.43434343434343</v>
      </c>
      <c r="J145" s="130">
        <f t="shared" si="22"/>
        <v>99000</v>
      </c>
      <c r="K145" s="135">
        <f t="shared" si="23"/>
        <v>97450</v>
      </c>
      <c r="L145" s="136">
        <f t="shared" si="24"/>
        <v>98.43434343434343</v>
      </c>
    </row>
    <row r="146" spans="1:12" ht="22.5">
      <c r="A146" s="33" t="s">
        <v>211</v>
      </c>
      <c r="B146" s="40"/>
      <c r="C146" s="40">
        <v>100</v>
      </c>
      <c r="D146" s="122"/>
      <c r="E146" s="122"/>
      <c r="F146" s="117"/>
      <c r="G146" s="122">
        <v>90000</v>
      </c>
      <c r="H146" s="127">
        <v>88450</v>
      </c>
      <c r="I146" s="117">
        <f t="shared" si="21"/>
        <v>98.27777777777777</v>
      </c>
      <c r="J146" s="130">
        <f t="shared" si="22"/>
        <v>90000</v>
      </c>
      <c r="K146" s="135">
        <f t="shared" si="23"/>
        <v>88450</v>
      </c>
      <c r="L146" s="136">
        <f t="shared" si="24"/>
        <v>98.27777777777777</v>
      </c>
    </row>
    <row r="147" spans="1:12" ht="11.25">
      <c r="A147" s="33" t="s">
        <v>249</v>
      </c>
      <c r="B147" s="40"/>
      <c r="C147" s="40">
        <v>200</v>
      </c>
      <c r="D147" s="122"/>
      <c r="E147" s="122"/>
      <c r="F147" s="117"/>
      <c r="G147" s="122">
        <v>9000</v>
      </c>
      <c r="H147" s="127">
        <v>9000</v>
      </c>
      <c r="I147" s="117">
        <f t="shared" si="21"/>
        <v>100</v>
      </c>
      <c r="J147" s="130">
        <f t="shared" si="22"/>
        <v>9000</v>
      </c>
      <c r="K147" s="135">
        <f t="shared" si="23"/>
        <v>9000</v>
      </c>
      <c r="L147" s="136">
        <f t="shared" si="24"/>
        <v>100</v>
      </c>
    </row>
    <row r="148" spans="1:12" ht="11.25">
      <c r="A148" s="33" t="s">
        <v>302</v>
      </c>
      <c r="B148" s="40" t="s">
        <v>303</v>
      </c>
      <c r="C148" s="40"/>
      <c r="D148" s="122"/>
      <c r="E148" s="122"/>
      <c r="F148" s="117"/>
      <c r="G148" s="122"/>
      <c r="H148" s="127"/>
      <c r="I148" s="117"/>
      <c r="J148" s="130">
        <f t="shared" si="22"/>
        <v>0</v>
      </c>
      <c r="K148" s="135">
        <f t="shared" si="23"/>
        <v>0</v>
      </c>
      <c r="L148" s="136"/>
    </row>
    <row r="149" spans="1:12" ht="11.25">
      <c r="A149" s="33" t="s">
        <v>249</v>
      </c>
      <c r="B149" s="40"/>
      <c r="C149" s="40">
        <v>200</v>
      </c>
      <c r="D149" s="122"/>
      <c r="E149" s="122"/>
      <c r="F149" s="117"/>
      <c r="G149" s="122"/>
      <c r="H149" s="127"/>
      <c r="I149" s="117"/>
      <c r="J149" s="130">
        <f t="shared" si="22"/>
        <v>0</v>
      </c>
      <c r="K149" s="135">
        <f t="shared" si="23"/>
        <v>0</v>
      </c>
      <c r="L149" s="136"/>
    </row>
    <row r="150" spans="1:12" ht="22.5">
      <c r="A150" s="33" t="s">
        <v>304</v>
      </c>
      <c r="B150" s="40" t="s">
        <v>305</v>
      </c>
      <c r="C150" s="40"/>
      <c r="D150" s="122"/>
      <c r="E150" s="122"/>
      <c r="F150" s="117"/>
      <c r="G150" s="122">
        <f>G151</f>
        <v>111760</v>
      </c>
      <c r="H150" s="127">
        <f>H151</f>
        <v>111760</v>
      </c>
      <c r="I150" s="117">
        <f t="shared" si="21"/>
        <v>100</v>
      </c>
      <c r="J150" s="130">
        <f t="shared" si="22"/>
        <v>111760</v>
      </c>
      <c r="K150" s="135">
        <f t="shared" si="23"/>
        <v>111760</v>
      </c>
      <c r="L150" s="136">
        <f t="shared" si="24"/>
        <v>100</v>
      </c>
    </row>
    <row r="151" spans="1:12" ht="11.25">
      <c r="A151" s="33" t="s">
        <v>212</v>
      </c>
      <c r="B151" s="40"/>
      <c r="C151" s="40">
        <v>500</v>
      </c>
      <c r="D151" s="122"/>
      <c r="E151" s="122"/>
      <c r="F151" s="117"/>
      <c r="G151" s="122">
        <v>111760</v>
      </c>
      <c r="H151" s="127">
        <v>111760</v>
      </c>
      <c r="I151" s="117">
        <f t="shared" si="21"/>
        <v>100</v>
      </c>
      <c r="J151" s="130">
        <f t="shared" si="22"/>
        <v>111760</v>
      </c>
      <c r="K151" s="135">
        <f t="shared" si="23"/>
        <v>111760</v>
      </c>
      <c r="L151" s="136">
        <f t="shared" si="24"/>
        <v>100</v>
      </c>
    </row>
    <row r="152" spans="1:12" ht="11.25">
      <c r="A152" s="33" t="s">
        <v>306</v>
      </c>
      <c r="B152" s="40" t="s">
        <v>307</v>
      </c>
      <c r="C152" s="40"/>
      <c r="D152" s="122">
        <f>D153+D154</f>
        <v>467062</v>
      </c>
      <c r="E152" s="122">
        <f>E153+E154</f>
        <v>467062</v>
      </c>
      <c r="F152" s="117">
        <f>(E152/D152)*100</f>
        <v>100</v>
      </c>
      <c r="G152" s="122"/>
      <c r="H152" s="127"/>
      <c r="I152" s="117"/>
      <c r="J152" s="130">
        <f t="shared" si="22"/>
        <v>467062</v>
      </c>
      <c r="K152" s="135">
        <f t="shared" si="23"/>
        <v>467062</v>
      </c>
      <c r="L152" s="136">
        <f t="shared" si="24"/>
        <v>100</v>
      </c>
    </row>
    <row r="153" spans="1:12" ht="22.5">
      <c r="A153" s="33" t="s">
        <v>211</v>
      </c>
      <c r="B153" s="40"/>
      <c r="C153" s="40">
        <v>100</v>
      </c>
      <c r="D153" s="122">
        <v>452722</v>
      </c>
      <c r="E153" s="122">
        <v>452722</v>
      </c>
      <c r="F153" s="117">
        <f>(E153/D153)*100</f>
        <v>100</v>
      </c>
      <c r="G153" s="122"/>
      <c r="H153" s="127"/>
      <c r="I153" s="117"/>
      <c r="J153" s="130">
        <f t="shared" si="22"/>
        <v>452722</v>
      </c>
      <c r="K153" s="135">
        <f t="shared" si="23"/>
        <v>452722</v>
      </c>
      <c r="L153" s="136">
        <f t="shared" si="24"/>
        <v>100</v>
      </c>
    </row>
    <row r="154" spans="1:12" ht="11.25">
      <c r="A154" s="33" t="s">
        <v>249</v>
      </c>
      <c r="B154" s="40"/>
      <c r="C154" s="40">
        <v>200</v>
      </c>
      <c r="D154" s="122">
        <v>14340</v>
      </c>
      <c r="E154" s="122">
        <v>14340</v>
      </c>
      <c r="F154" s="117">
        <f>(E154/D154)*100</f>
        <v>100</v>
      </c>
      <c r="G154" s="122"/>
      <c r="H154" s="127"/>
      <c r="I154" s="117"/>
      <c r="J154" s="130">
        <f t="shared" si="22"/>
        <v>14340</v>
      </c>
      <c r="K154" s="135">
        <f t="shared" si="23"/>
        <v>14340</v>
      </c>
      <c r="L154" s="136">
        <f t="shared" si="24"/>
        <v>100</v>
      </c>
    </row>
    <row r="155" spans="1:12" ht="11.25">
      <c r="A155" s="33" t="s">
        <v>308</v>
      </c>
      <c r="B155" s="40" t="s">
        <v>309</v>
      </c>
      <c r="C155" s="40"/>
      <c r="D155" s="122"/>
      <c r="E155" s="122"/>
      <c r="F155" s="117"/>
      <c r="G155" s="122">
        <f>G156</f>
        <v>44925</v>
      </c>
      <c r="H155" s="127">
        <f>H156</f>
        <v>44925</v>
      </c>
      <c r="I155" s="117">
        <f t="shared" si="21"/>
        <v>100</v>
      </c>
      <c r="J155" s="130">
        <f t="shared" si="22"/>
        <v>44925</v>
      </c>
      <c r="K155" s="135">
        <f t="shared" si="23"/>
        <v>44925</v>
      </c>
      <c r="L155" s="136">
        <f t="shared" si="24"/>
        <v>100</v>
      </c>
    </row>
    <row r="156" spans="1:12" ht="11.25">
      <c r="A156" s="33" t="s">
        <v>213</v>
      </c>
      <c r="B156" s="40"/>
      <c r="C156" s="40">
        <v>800</v>
      </c>
      <c r="D156" s="122"/>
      <c r="E156" s="122"/>
      <c r="F156" s="117"/>
      <c r="G156" s="122">
        <v>44925</v>
      </c>
      <c r="H156" s="127">
        <v>44925</v>
      </c>
      <c r="I156" s="117">
        <f t="shared" si="21"/>
        <v>100</v>
      </c>
      <c r="J156" s="130">
        <f t="shared" si="22"/>
        <v>44925</v>
      </c>
      <c r="K156" s="135">
        <f t="shared" si="23"/>
        <v>44925</v>
      </c>
      <c r="L156" s="136">
        <f t="shared" si="24"/>
        <v>100</v>
      </c>
    </row>
    <row r="157" spans="1:12" ht="11.25">
      <c r="A157" s="33" t="s">
        <v>416</v>
      </c>
      <c r="B157" s="40" t="s">
        <v>415</v>
      </c>
      <c r="C157" s="40"/>
      <c r="D157" s="122"/>
      <c r="E157" s="122"/>
      <c r="F157" s="117"/>
      <c r="G157" s="122">
        <f>G158</f>
        <v>20000</v>
      </c>
      <c r="H157" s="122">
        <f>H158</f>
        <v>20000</v>
      </c>
      <c r="I157" s="117">
        <f t="shared" si="21"/>
        <v>100</v>
      </c>
      <c r="J157" s="130">
        <f>J158</f>
        <v>20000</v>
      </c>
      <c r="K157" s="135">
        <f>K158</f>
        <v>20000</v>
      </c>
      <c r="L157" s="136">
        <f t="shared" si="24"/>
        <v>100</v>
      </c>
    </row>
    <row r="158" spans="1:12" ht="11.25">
      <c r="A158" s="33" t="s">
        <v>213</v>
      </c>
      <c r="B158" s="40"/>
      <c r="C158" s="40">
        <v>800</v>
      </c>
      <c r="D158" s="122"/>
      <c r="E158" s="122"/>
      <c r="F158" s="117"/>
      <c r="G158" s="122">
        <v>20000</v>
      </c>
      <c r="H158" s="127">
        <v>20000</v>
      </c>
      <c r="I158" s="117">
        <f t="shared" si="21"/>
        <v>100</v>
      </c>
      <c r="J158" s="130">
        <f>G158</f>
        <v>20000</v>
      </c>
      <c r="K158" s="135">
        <f>H158</f>
        <v>20000</v>
      </c>
      <c r="L158" s="136">
        <f t="shared" si="24"/>
        <v>100</v>
      </c>
    </row>
    <row r="159" spans="1:12" s="143" customFormat="1" ht="10.5">
      <c r="A159" s="146" t="s">
        <v>151</v>
      </c>
      <c r="B159" s="46"/>
      <c r="C159" s="46"/>
      <c r="D159" s="118">
        <f>D7+D12+D24+D43+D48+D53+D95+D109+D127+D132</f>
        <v>95089382.47999999</v>
      </c>
      <c r="E159" s="118">
        <f>E7+E12+E24+E43+E48+E53+E95+E109+E127+E132</f>
        <v>94670494.25999999</v>
      </c>
      <c r="F159" s="148">
        <f>(E159/D159)*100</f>
        <v>99.55947950331037</v>
      </c>
      <c r="G159" s="118">
        <f>G7+G12+G24+G43+G48+G53+G95+G109+G127+G132</f>
        <v>56890604.06999999</v>
      </c>
      <c r="H159" s="118">
        <f>H7+H12+H24+H43+H48+H53+H95+H109+H127+H132</f>
        <v>51997741.68000001</v>
      </c>
      <c r="I159" s="113"/>
      <c r="J159" s="220">
        <f>D159+G159</f>
        <v>151979986.54999998</v>
      </c>
      <c r="K159" s="149">
        <f>E159+H159</f>
        <v>146668235.94</v>
      </c>
      <c r="L159" s="150">
        <f t="shared" si="24"/>
        <v>96.50496704824192</v>
      </c>
    </row>
    <row r="160" spans="1:12" ht="11.25">
      <c r="A160" s="146" t="s">
        <v>449</v>
      </c>
      <c r="B160" s="197"/>
      <c r="C160" s="145"/>
      <c r="D160" s="131"/>
      <c r="E160" s="131"/>
      <c r="F160" s="136"/>
      <c r="G160" s="131"/>
      <c r="H160" s="136"/>
      <c r="I160" s="136"/>
      <c r="J160" s="220">
        <v>-60327850.83</v>
      </c>
      <c r="K160" s="149">
        <v>-60406109.94</v>
      </c>
      <c r="L160" s="145"/>
    </row>
    <row r="161" ht="11.25">
      <c r="K161" s="147"/>
    </row>
    <row r="162" ht="11.25">
      <c r="K162" s="147"/>
    </row>
    <row r="163" ht="11.25">
      <c r="K163" s="147"/>
    </row>
  </sheetData>
  <sheetProtection/>
  <mergeCells count="8">
    <mergeCell ref="D5:F5"/>
    <mergeCell ref="G5:I5"/>
    <mergeCell ref="J5:L5"/>
    <mergeCell ref="A4:L4"/>
    <mergeCell ref="I1:L2"/>
    <mergeCell ref="A5:A6"/>
    <mergeCell ref="B5:B6"/>
    <mergeCell ref="C5:C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4" r:id="rId1"/>
  <rowBreaks count="2" manualBreakCount="2">
    <brk id="52" max="11" man="1"/>
    <brk id="10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76"/>
  <sheetViews>
    <sheetView view="pageBreakPreview" zoomScale="60" zoomScalePageLayoutView="0" workbookViewId="0" topLeftCell="A1">
      <selection activeCell="J1" sqref="J1:N2"/>
    </sheetView>
  </sheetViews>
  <sheetFormatPr defaultColWidth="9.140625" defaultRowHeight="12.75"/>
  <cols>
    <col min="1" max="1" width="5.7109375" style="172" bestFit="1" customWidth="1"/>
    <col min="2" max="2" width="17.28125" style="172" bestFit="1" customWidth="1"/>
    <col min="3" max="3" width="14.00390625" style="172" customWidth="1"/>
    <col min="4" max="4" width="4.00390625" style="172" bestFit="1" customWidth="1"/>
    <col min="5" max="5" width="66.00390625" style="172" customWidth="1"/>
    <col min="6" max="8" width="16.7109375" style="172" customWidth="1"/>
    <col min="9" max="9" width="12.28125" style="172" bestFit="1" customWidth="1"/>
    <col min="10" max="11" width="12.28125" style="172" customWidth="1"/>
    <col min="12" max="13" width="13.421875" style="172" bestFit="1" customWidth="1"/>
    <col min="14" max="14" width="9.140625" style="173" customWidth="1"/>
    <col min="15" max="15" width="9.8515625" style="172" bestFit="1" customWidth="1"/>
    <col min="16" max="16384" width="9.140625" style="172" customWidth="1"/>
  </cols>
  <sheetData>
    <row r="1" spans="6:14" ht="22.5" customHeight="1">
      <c r="F1" s="195"/>
      <c r="G1" s="195"/>
      <c r="H1" s="195"/>
      <c r="I1" s="195"/>
      <c r="J1" s="277" t="s">
        <v>455</v>
      </c>
      <c r="K1" s="277"/>
      <c r="L1" s="277"/>
      <c r="M1" s="277"/>
      <c r="N1" s="277"/>
    </row>
    <row r="2" spans="6:14" ht="22.5" customHeight="1">
      <c r="F2" s="195"/>
      <c r="G2" s="195"/>
      <c r="H2" s="195"/>
      <c r="I2" s="195"/>
      <c r="J2" s="277"/>
      <c r="K2" s="277"/>
      <c r="L2" s="277"/>
      <c r="M2" s="277"/>
      <c r="N2" s="277"/>
    </row>
    <row r="3" spans="1:12" ht="15.75">
      <c r="A3" s="157"/>
      <c r="B3" s="283" t="s">
        <v>318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</row>
    <row r="4" spans="1:12" ht="15.75">
      <c r="A4" s="157"/>
      <c r="B4" s="283" t="s">
        <v>423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</row>
    <row r="5" spans="1:12" ht="15.75">
      <c r="A5" s="157"/>
      <c r="B5" s="283" t="s">
        <v>319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</row>
    <row r="6" spans="1:12" ht="12.75">
      <c r="A6" s="157"/>
      <c r="B6" s="158"/>
      <c r="C6" s="158"/>
      <c r="D6" s="158"/>
      <c r="E6" s="157"/>
      <c r="F6" s="159"/>
      <c r="G6" s="159"/>
      <c r="H6" s="159"/>
      <c r="I6" s="159"/>
      <c r="J6" s="159"/>
      <c r="K6" s="159"/>
      <c r="L6" s="159"/>
    </row>
    <row r="7" spans="1:14" ht="12.75">
      <c r="A7" s="278" t="s">
        <v>320</v>
      </c>
      <c r="B7" s="278" t="s">
        <v>321</v>
      </c>
      <c r="C7" s="278" t="s">
        <v>154</v>
      </c>
      <c r="D7" s="278" t="s">
        <v>322</v>
      </c>
      <c r="E7" s="279" t="s">
        <v>153</v>
      </c>
      <c r="F7" s="278" t="s">
        <v>88</v>
      </c>
      <c r="G7" s="278"/>
      <c r="H7" s="278"/>
      <c r="I7" s="279" t="s">
        <v>89</v>
      </c>
      <c r="J7" s="279"/>
      <c r="K7" s="279"/>
      <c r="L7" s="284" t="s">
        <v>323</v>
      </c>
      <c r="M7" s="284"/>
      <c r="N7" s="284"/>
    </row>
    <row r="8" spans="1:14" ht="22.5">
      <c r="A8" s="278"/>
      <c r="B8" s="278"/>
      <c r="C8" s="278"/>
      <c r="D8" s="278"/>
      <c r="E8" s="279"/>
      <c r="F8" s="49" t="s">
        <v>392</v>
      </c>
      <c r="G8" s="49" t="s">
        <v>393</v>
      </c>
      <c r="H8" s="49" t="s">
        <v>394</v>
      </c>
      <c r="I8" s="49" t="s">
        <v>392</v>
      </c>
      <c r="J8" s="49" t="s">
        <v>393</v>
      </c>
      <c r="K8" s="49" t="s">
        <v>394</v>
      </c>
      <c r="L8" s="49" t="s">
        <v>392</v>
      </c>
      <c r="M8" s="49" t="s">
        <v>393</v>
      </c>
      <c r="N8" s="168" t="s">
        <v>394</v>
      </c>
    </row>
    <row r="9" spans="1:14" ht="12.75">
      <c r="A9" s="160">
        <v>1</v>
      </c>
      <c r="B9" s="54">
        <v>2</v>
      </c>
      <c r="C9" s="54">
        <v>3</v>
      </c>
      <c r="D9" s="54">
        <v>4</v>
      </c>
      <c r="E9" s="54">
        <v>5</v>
      </c>
      <c r="F9" s="50"/>
      <c r="G9" s="50"/>
      <c r="H9" s="50"/>
      <c r="I9" s="54"/>
      <c r="J9" s="54"/>
      <c r="K9" s="54"/>
      <c r="L9" s="50"/>
      <c r="M9" s="174"/>
      <c r="N9" s="175"/>
    </row>
    <row r="10" spans="1:14" ht="12.75">
      <c r="A10" s="51" t="s">
        <v>324</v>
      </c>
      <c r="B10" s="280" t="s">
        <v>325</v>
      </c>
      <c r="C10" s="281"/>
      <c r="D10" s="281"/>
      <c r="E10" s="282"/>
      <c r="F10" s="52"/>
      <c r="G10" s="52"/>
      <c r="H10" s="52"/>
      <c r="I10" s="161"/>
      <c r="J10" s="161"/>
      <c r="K10" s="161"/>
      <c r="L10" s="52"/>
      <c r="M10" s="174"/>
      <c r="N10" s="175"/>
    </row>
    <row r="11" spans="1:14" s="177" customFormat="1" ht="12.75">
      <c r="A11" s="53" t="s">
        <v>324</v>
      </c>
      <c r="B11" s="162" t="s">
        <v>91</v>
      </c>
      <c r="C11" s="162"/>
      <c r="D11" s="162"/>
      <c r="E11" s="60" t="s">
        <v>326</v>
      </c>
      <c r="F11" s="59">
        <f>F12+F15+F20+F25+F28</f>
        <v>0</v>
      </c>
      <c r="G11" s="59"/>
      <c r="H11" s="59"/>
      <c r="I11" s="59">
        <f>I12+I15+I20+I25+I28</f>
        <v>9051679.09</v>
      </c>
      <c r="J11" s="59">
        <f>J12+J15+J20+J25+J28</f>
        <v>8768419.05</v>
      </c>
      <c r="K11" s="59">
        <f>(J11/I11)*100</f>
        <v>96.87063541268343</v>
      </c>
      <c r="L11" s="59">
        <f>F11+I11</f>
        <v>9051679.09</v>
      </c>
      <c r="M11" s="176">
        <f>G11+J11</f>
        <v>8768419.05</v>
      </c>
      <c r="N11" s="176">
        <f>(M11/L11)*100</f>
        <v>96.87063541268343</v>
      </c>
    </row>
    <row r="12" spans="1:14" s="177" customFormat="1" ht="25.5">
      <c r="A12" s="53" t="s">
        <v>324</v>
      </c>
      <c r="B12" s="53" t="s">
        <v>93</v>
      </c>
      <c r="C12" s="163"/>
      <c r="D12" s="163"/>
      <c r="E12" s="60" t="s">
        <v>327</v>
      </c>
      <c r="F12" s="59"/>
      <c r="G12" s="59"/>
      <c r="H12" s="59"/>
      <c r="I12" s="59">
        <f>I13</f>
        <v>1041777.07</v>
      </c>
      <c r="J12" s="59">
        <f>J13</f>
        <v>1034473.96</v>
      </c>
      <c r="K12" s="59">
        <f aca="true" t="shared" si="0" ref="K12:K84">(J12/I12)*100</f>
        <v>99.29897573959849</v>
      </c>
      <c r="L12" s="59">
        <f aca="true" t="shared" si="1" ref="L12:L84">F12+I12</f>
        <v>1041777.07</v>
      </c>
      <c r="M12" s="176">
        <f aca="true" t="shared" si="2" ref="M12:M84">G12+J12</f>
        <v>1034473.96</v>
      </c>
      <c r="N12" s="176">
        <f aca="true" t="shared" si="3" ref="N12:N84">(M12/L12)*100</f>
        <v>99.29897573959849</v>
      </c>
    </row>
    <row r="13" spans="1:14" ht="12.75">
      <c r="A13" s="51" t="s">
        <v>324</v>
      </c>
      <c r="B13" s="51" t="s">
        <v>93</v>
      </c>
      <c r="C13" s="54" t="s">
        <v>291</v>
      </c>
      <c r="D13" s="54"/>
      <c r="E13" s="58" t="s">
        <v>290</v>
      </c>
      <c r="F13" s="55"/>
      <c r="G13" s="55"/>
      <c r="H13" s="55"/>
      <c r="I13" s="55">
        <f>I14</f>
        <v>1041777.07</v>
      </c>
      <c r="J13" s="55">
        <f>J14</f>
        <v>1034473.96</v>
      </c>
      <c r="K13" s="55">
        <f t="shared" si="0"/>
        <v>99.29897573959849</v>
      </c>
      <c r="L13" s="55">
        <f t="shared" si="1"/>
        <v>1041777.07</v>
      </c>
      <c r="M13" s="175">
        <f t="shared" si="2"/>
        <v>1034473.96</v>
      </c>
      <c r="N13" s="175">
        <f t="shared" si="3"/>
        <v>99.29897573959849</v>
      </c>
    </row>
    <row r="14" spans="1:14" ht="33.75">
      <c r="A14" s="51" t="s">
        <v>324</v>
      </c>
      <c r="B14" s="51" t="s">
        <v>93</v>
      </c>
      <c r="C14" s="54" t="s">
        <v>291</v>
      </c>
      <c r="D14" s="54">
        <v>100</v>
      </c>
      <c r="E14" s="56" t="s">
        <v>328</v>
      </c>
      <c r="F14" s="55"/>
      <c r="G14" s="55"/>
      <c r="H14" s="55"/>
      <c r="I14" s="55">
        <v>1041777.07</v>
      </c>
      <c r="J14" s="55">
        <v>1034473.96</v>
      </c>
      <c r="K14" s="55">
        <f t="shared" si="0"/>
        <v>99.29897573959849</v>
      </c>
      <c r="L14" s="55">
        <f t="shared" si="1"/>
        <v>1041777.07</v>
      </c>
      <c r="M14" s="175">
        <f t="shared" si="2"/>
        <v>1034473.96</v>
      </c>
      <c r="N14" s="175">
        <f t="shared" si="3"/>
        <v>99.29897573959849</v>
      </c>
    </row>
    <row r="15" spans="1:14" s="177" customFormat="1" ht="38.25">
      <c r="A15" s="53" t="s">
        <v>324</v>
      </c>
      <c r="B15" s="57" t="s">
        <v>95</v>
      </c>
      <c r="C15" s="65"/>
      <c r="D15" s="65"/>
      <c r="E15" s="60" t="s">
        <v>329</v>
      </c>
      <c r="F15" s="59"/>
      <c r="G15" s="59"/>
      <c r="H15" s="59"/>
      <c r="I15" s="59">
        <f>I16</f>
        <v>6778744.29</v>
      </c>
      <c r="J15" s="59">
        <f>J16</f>
        <v>6769767.5200000005</v>
      </c>
      <c r="K15" s="59">
        <f t="shared" si="0"/>
        <v>99.86757473632333</v>
      </c>
      <c r="L15" s="59">
        <f t="shared" si="1"/>
        <v>6778744.29</v>
      </c>
      <c r="M15" s="176">
        <f t="shared" si="2"/>
        <v>6769767.5200000005</v>
      </c>
      <c r="N15" s="176">
        <f t="shared" si="3"/>
        <v>99.86757473632333</v>
      </c>
    </row>
    <row r="16" spans="1:14" ht="33.75">
      <c r="A16" s="51" t="s">
        <v>324</v>
      </c>
      <c r="B16" s="62" t="s">
        <v>95</v>
      </c>
      <c r="C16" s="54" t="s">
        <v>293</v>
      </c>
      <c r="D16" s="54"/>
      <c r="E16" s="56" t="s">
        <v>330</v>
      </c>
      <c r="F16" s="55"/>
      <c r="G16" s="55"/>
      <c r="H16" s="55"/>
      <c r="I16" s="55">
        <f>I17+I18+I19</f>
        <v>6778744.29</v>
      </c>
      <c r="J16" s="55">
        <f>J17+J18+J19</f>
        <v>6769767.5200000005</v>
      </c>
      <c r="K16" s="55">
        <f t="shared" si="0"/>
        <v>99.86757473632333</v>
      </c>
      <c r="L16" s="55">
        <f t="shared" si="1"/>
        <v>6778744.29</v>
      </c>
      <c r="M16" s="175">
        <f t="shared" si="2"/>
        <v>6769767.5200000005</v>
      </c>
      <c r="N16" s="175">
        <f t="shared" si="3"/>
        <v>99.86757473632333</v>
      </c>
    </row>
    <row r="17" spans="1:14" ht="33.75">
      <c r="A17" s="51" t="s">
        <v>324</v>
      </c>
      <c r="B17" s="62" t="s">
        <v>95</v>
      </c>
      <c r="C17" s="54" t="s">
        <v>293</v>
      </c>
      <c r="D17" s="54">
        <v>100</v>
      </c>
      <c r="E17" s="56" t="s">
        <v>328</v>
      </c>
      <c r="F17" s="55"/>
      <c r="G17" s="55"/>
      <c r="H17" s="55"/>
      <c r="I17" s="55">
        <v>6158684.58</v>
      </c>
      <c r="J17" s="55">
        <v>6153618.8</v>
      </c>
      <c r="K17" s="55">
        <f t="shared" si="0"/>
        <v>99.9177457469335</v>
      </c>
      <c r="L17" s="55">
        <f t="shared" si="1"/>
        <v>6158684.58</v>
      </c>
      <c r="M17" s="175">
        <f t="shared" si="2"/>
        <v>6153618.8</v>
      </c>
      <c r="N17" s="175">
        <f t="shared" si="3"/>
        <v>99.9177457469335</v>
      </c>
    </row>
    <row r="18" spans="1:14" ht="12.75">
      <c r="A18" s="51" t="s">
        <v>324</v>
      </c>
      <c r="B18" s="62" t="s">
        <v>95</v>
      </c>
      <c r="C18" s="54" t="s">
        <v>293</v>
      </c>
      <c r="D18" s="54">
        <v>200</v>
      </c>
      <c r="E18" s="56" t="s">
        <v>249</v>
      </c>
      <c r="F18" s="55"/>
      <c r="G18" s="55"/>
      <c r="H18" s="55"/>
      <c r="I18" s="55">
        <v>242898.77</v>
      </c>
      <c r="J18" s="55">
        <v>238987.78</v>
      </c>
      <c r="K18" s="55">
        <f t="shared" si="0"/>
        <v>98.38986833897924</v>
      </c>
      <c r="L18" s="55">
        <f t="shared" si="1"/>
        <v>242898.77</v>
      </c>
      <c r="M18" s="175">
        <f t="shared" si="2"/>
        <v>238987.78</v>
      </c>
      <c r="N18" s="175">
        <f t="shared" si="3"/>
        <v>98.38986833897924</v>
      </c>
    </row>
    <row r="19" spans="1:14" ht="12.75">
      <c r="A19" s="51" t="s">
        <v>324</v>
      </c>
      <c r="B19" s="62" t="s">
        <v>95</v>
      </c>
      <c r="C19" s="54" t="s">
        <v>293</v>
      </c>
      <c r="D19" s="54">
        <v>800</v>
      </c>
      <c r="E19" s="56" t="s">
        <v>213</v>
      </c>
      <c r="F19" s="55"/>
      <c r="G19" s="55"/>
      <c r="H19" s="55"/>
      <c r="I19" s="55">
        <v>377160.94</v>
      </c>
      <c r="J19" s="55">
        <v>377160.94</v>
      </c>
      <c r="K19" s="55">
        <f t="shared" si="0"/>
        <v>100</v>
      </c>
      <c r="L19" s="55">
        <f t="shared" si="1"/>
        <v>377160.94</v>
      </c>
      <c r="M19" s="175">
        <f t="shared" si="2"/>
        <v>377160.94</v>
      </c>
      <c r="N19" s="175">
        <f t="shared" si="3"/>
        <v>100</v>
      </c>
    </row>
    <row r="20" spans="1:14" s="177" customFormat="1" ht="25.5">
      <c r="A20" s="53" t="s">
        <v>324</v>
      </c>
      <c r="B20" s="57" t="s">
        <v>97</v>
      </c>
      <c r="C20" s="65"/>
      <c r="D20" s="65"/>
      <c r="E20" s="60" t="s">
        <v>98</v>
      </c>
      <c r="F20" s="59"/>
      <c r="G20" s="59"/>
      <c r="H20" s="59"/>
      <c r="I20" s="59">
        <f>I21+I23</f>
        <v>162610</v>
      </c>
      <c r="J20" s="59">
        <f>J21+J23</f>
        <v>162610</v>
      </c>
      <c r="K20" s="59">
        <f t="shared" si="0"/>
        <v>100</v>
      </c>
      <c r="L20" s="59">
        <f t="shared" si="1"/>
        <v>162610</v>
      </c>
      <c r="M20" s="176">
        <f t="shared" si="2"/>
        <v>162610</v>
      </c>
      <c r="N20" s="176">
        <f t="shared" si="3"/>
        <v>100</v>
      </c>
    </row>
    <row r="21" spans="1:14" ht="22.5">
      <c r="A21" s="51" t="s">
        <v>324</v>
      </c>
      <c r="B21" s="62" t="s">
        <v>97</v>
      </c>
      <c r="C21" s="54" t="s">
        <v>295</v>
      </c>
      <c r="D21" s="54"/>
      <c r="E21" s="56" t="s">
        <v>294</v>
      </c>
      <c r="F21" s="55"/>
      <c r="G21" s="55"/>
      <c r="H21" s="55"/>
      <c r="I21" s="55">
        <f>I22</f>
        <v>50850</v>
      </c>
      <c r="J21" s="55">
        <f>J22</f>
        <v>50850</v>
      </c>
      <c r="K21" s="55">
        <f t="shared" si="0"/>
        <v>100</v>
      </c>
      <c r="L21" s="55">
        <f t="shared" si="1"/>
        <v>50850</v>
      </c>
      <c r="M21" s="175">
        <f t="shared" si="2"/>
        <v>50850</v>
      </c>
      <c r="N21" s="175">
        <f t="shared" si="3"/>
        <v>100</v>
      </c>
    </row>
    <row r="22" spans="1:14" ht="12.75">
      <c r="A22" s="51" t="s">
        <v>324</v>
      </c>
      <c r="B22" s="62" t="s">
        <v>97</v>
      </c>
      <c r="C22" s="54" t="s">
        <v>295</v>
      </c>
      <c r="D22" s="54">
        <v>500</v>
      </c>
      <c r="E22" s="58" t="s">
        <v>212</v>
      </c>
      <c r="F22" s="55"/>
      <c r="G22" s="55"/>
      <c r="H22" s="55"/>
      <c r="I22" s="55">
        <v>50850</v>
      </c>
      <c r="J22" s="55">
        <v>50850</v>
      </c>
      <c r="K22" s="55">
        <f t="shared" si="0"/>
        <v>100</v>
      </c>
      <c r="L22" s="55">
        <f t="shared" si="1"/>
        <v>50850</v>
      </c>
      <c r="M22" s="175">
        <f t="shared" si="2"/>
        <v>50850</v>
      </c>
      <c r="N22" s="175">
        <f t="shared" si="3"/>
        <v>100</v>
      </c>
    </row>
    <row r="23" spans="1:14" ht="38.25">
      <c r="A23" s="51" t="s">
        <v>324</v>
      </c>
      <c r="B23" s="62" t="s">
        <v>97</v>
      </c>
      <c r="C23" s="54" t="s">
        <v>417</v>
      </c>
      <c r="D23" s="54"/>
      <c r="E23" s="58" t="s">
        <v>304</v>
      </c>
      <c r="F23" s="55"/>
      <c r="G23" s="55"/>
      <c r="H23" s="55"/>
      <c r="I23" s="55">
        <f>I24</f>
        <v>111760</v>
      </c>
      <c r="J23" s="55">
        <f>J24</f>
        <v>111760</v>
      </c>
      <c r="K23" s="55">
        <f t="shared" si="0"/>
        <v>100</v>
      </c>
      <c r="L23" s="55">
        <f t="shared" si="1"/>
        <v>111760</v>
      </c>
      <c r="M23" s="175">
        <f t="shared" si="2"/>
        <v>111760</v>
      </c>
      <c r="N23" s="175">
        <f t="shared" si="3"/>
        <v>100</v>
      </c>
    </row>
    <row r="24" spans="1:14" ht="12.75">
      <c r="A24" s="51" t="s">
        <v>324</v>
      </c>
      <c r="B24" s="62" t="s">
        <v>97</v>
      </c>
      <c r="C24" s="54" t="s">
        <v>417</v>
      </c>
      <c r="D24" s="54">
        <v>500</v>
      </c>
      <c r="E24" s="58" t="s">
        <v>212</v>
      </c>
      <c r="F24" s="55"/>
      <c r="G24" s="55"/>
      <c r="H24" s="55"/>
      <c r="I24" s="55">
        <v>111760</v>
      </c>
      <c r="J24" s="55">
        <v>111760</v>
      </c>
      <c r="K24" s="55">
        <f t="shared" si="0"/>
        <v>100</v>
      </c>
      <c r="L24" s="55">
        <f t="shared" si="1"/>
        <v>111760</v>
      </c>
      <c r="M24" s="175">
        <f t="shared" si="2"/>
        <v>111760</v>
      </c>
      <c r="N24" s="175">
        <f t="shared" si="3"/>
        <v>100</v>
      </c>
    </row>
    <row r="25" spans="1:14" s="177" customFormat="1" ht="12.75">
      <c r="A25" s="53" t="s">
        <v>324</v>
      </c>
      <c r="B25" s="53" t="s">
        <v>101</v>
      </c>
      <c r="C25" s="65"/>
      <c r="D25" s="65"/>
      <c r="E25" s="60" t="s">
        <v>331</v>
      </c>
      <c r="F25" s="59"/>
      <c r="G25" s="59"/>
      <c r="H25" s="59"/>
      <c r="I25" s="59">
        <f>I26</f>
        <v>155000</v>
      </c>
      <c r="J25" s="59">
        <f>J26</f>
        <v>0</v>
      </c>
      <c r="K25" s="59">
        <f t="shared" si="0"/>
        <v>0</v>
      </c>
      <c r="L25" s="59">
        <f t="shared" si="1"/>
        <v>155000</v>
      </c>
      <c r="M25" s="176">
        <f t="shared" si="2"/>
        <v>0</v>
      </c>
      <c r="N25" s="176">
        <f t="shared" si="3"/>
        <v>0</v>
      </c>
    </row>
    <row r="26" spans="1:14" ht="22.5">
      <c r="A26" s="51" t="s">
        <v>324</v>
      </c>
      <c r="B26" s="51" t="s">
        <v>101</v>
      </c>
      <c r="C26" s="54" t="s">
        <v>297</v>
      </c>
      <c r="D26" s="54"/>
      <c r="E26" s="56" t="s">
        <v>332</v>
      </c>
      <c r="F26" s="55"/>
      <c r="G26" s="55"/>
      <c r="H26" s="55"/>
      <c r="I26" s="55">
        <f>I27</f>
        <v>155000</v>
      </c>
      <c r="J26" s="55">
        <f>J27</f>
        <v>0</v>
      </c>
      <c r="K26" s="55">
        <f t="shared" si="0"/>
        <v>0</v>
      </c>
      <c r="L26" s="55">
        <f t="shared" si="1"/>
        <v>155000</v>
      </c>
      <c r="M26" s="175">
        <f t="shared" si="2"/>
        <v>0</v>
      </c>
      <c r="N26" s="175">
        <f t="shared" si="3"/>
        <v>0</v>
      </c>
    </row>
    <row r="27" spans="1:14" ht="12.75">
      <c r="A27" s="51" t="s">
        <v>324</v>
      </c>
      <c r="B27" s="51" t="s">
        <v>101</v>
      </c>
      <c r="C27" s="54" t="s">
        <v>297</v>
      </c>
      <c r="D27" s="54">
        <v>800</v>
      </c>
      <c r="E27" s="56" t="s">
        <v>213</v>
      </c>
      <c r="F27" s="55"/>
      <c r="G27" s="55"/>
      <c r="H27" s="55"/>
      <c r="I27" s="55">
        <v>155000</v>
      </c>
      <c r="J27" s="55">
        <v>0</v>
      </c>
      <c r="K27" s="55">
        <f t="shared" si="0"/>
        <v>0</v>
      </c>
      <c r="L27" s="55">
        <f t="shared" si="1"/>
        <v>155000</v>
      </c>
      <c r="M27" s="175">
        <f t="shared" si="2"/>
        <v>0</v>
      </c>
      <c r="N27" s="175">
        <f t="shared" si="3"/>
        <v>0</v>
      </c>
    </row>
    <row r="28" spans="1:14" s="177" customFormat="1" ht="12.75">
      <c r="A28" s="53" t="s">
        <v>324</v>
      </c>
      <c r="B28" s="53" t="s">
        <v>103</v>
      </c>
      <c r="C28" s="165"/>
      <c r="D28" s="165"/>
      <c r="E28" s="60" t="s">
        <v>104</v>
      </c>
      <c r="F28" s="59"/>
      <c r="G28" s="59"/>
      <c r="H28" s="59"/>
      <c r="I28" s="59">
        <f>I29+I31+I33+I35+I37</f>
        <v>913547.73</v>
      </c>
      <c r="J28" s="59">
        <f>J29+J31+J33+J35+J37</f>
        <v>801567.57</v>
      </c>
      <c r="K28" s="59">
        <f t="shared" si="0"/>
        <v>87.7422759290311</v>
      </c>
      <c r="L28" s="59">
        <f t="shared" si="1"/>
        <v>913547.73</v>
      </c>
      <c r="M28" s="176">
        <f t="shared" si="2"/>
        <v>801567.57</v>
      </c>
      <c r="N28" s="176">
        <f t="shared" si="3"/>
        <v>87.7422759290311</v>
      </c>
    </row>
    <row r="29" spans="1:14" ht="22.5">
      <c r="A29" s="51" t="s">
        <v>324</v>
      </c>
      <c r="B29" s="51" t="s">
        <v>103</v>
      </c>
      <c r="C29" s="54" t="s">
        <v>266</v>
      </c>
      <c r="D29" s="54"/>
      <c r="E29" s="56" t="s">
        <v>333</v>
      </c>
      <c r="F29" s="55"/>
      <c r="G29" s="55"/>
      <c r="H29" s="55"/>
      <c r="I29" s="55">
        <f>I30</f>
        <v>385728</v>
      </c>
      <c r="J29" s="55">
        <f>J30</f>
        <v>375728</v>
      </c>
      <c r="K29" s="55">
        <f t="shared" si="0"/>
        <v>97.40749958519993</v>
      </c>
      <c r="L29" s="55">
        <f t="shared" si="1"/>
        <v>385728</v>
      </c>
      <c r="M29" s="175">
        <f t="shared" si="2"/>
        <v>375728</v>
      </c>
      <c r="N29" s="175">
        <f t="shared" si="3"/>
        <v>97.40749958519993</v>
      </c>
    </row>
    <row r="30" spans="1:14" ht="12.75">
      <c r="A30" s="51" t="s">
        <v>324</v>
      </c>
      <c r="B30" s="51" t="s">
        <v>103</v>
      </c>
      <c r="C30" s="54" t="s">
        <v>266</v>
      </c>
      <c r="D30" s="54">
        <v>200</v>
      </c>
      <c r="E30" s="56" t="s">
        <v>249</v>
      </c>
      <c r="F30" s="55"/>
      <c r="G30" s="55"/>
      <c r="H30" s="55"/>
      <c r="I30" s="55">
        <v>385728</v>
      </c>
      <c r="J30" s="55">
        <v>375728</v>
      </c>
      <c r="K30" s="55">
        <f t="shared" si="0"/>
        <v>97.40749958519993</v>
      </c>
      <c r="L30" s="55">
        <f t="shared" si="1"/>
        <v>385728</v>
      </c>
      <c r="M30" s="175">
        <f t="shared" si="2"/>
        <v>375728</v>
      </c>
      <c r="N30" s="175">
        <f t="shared" si="3"/>
        <v>97.40749958519993</v>
      </c>
    </row>
    <row r="31" spans="1:14" ht="22.5">
      <c r="A31" s="51" t="s">
        <v>324</v>
      </c>
      <c r="B31" s="51" t="s">
        <v>103</v>
      </c>
      <c r="C31" s="54" t="s">
        <v>270</v>
      </c>
      <c r="D31" s="54"/>
      <c r="E31" s="56" t="s">
        <v>269</v>
      </c>
      <c r="F31" s="55"/>
      <c r="G31" s="55"/>
      <c r="H31" s="55"/>
      <c r="I31" s="55">
        <f>I32</f>
        <v>407274.99</v>
      </c>
      <c r="J31" s="55">
        <f>J32</f>
        <v>321973.44</v>
      </c>
      <c r="K31" s="55">
        <f t="shared" si="0"/>
        <v>79.05553935438068</v>
      </c>
      <c r="L31" s="55">
        <f t="shared" si="1"/>
        <v>407274.99</v>
      </c>
      <c r="M31" s="175">
        <f t="shared" si="2"/>
        <v>321973.44</v>
      </c>
      <c r="N31" s="175">
        <f t="shared" si="3"/>
        <v>79.05553935438068</v>
      </c>
    </row>
    <row r="32" spans="1:14" ht="12.75">
      <c r="A32" s="51" t="s">
        <v>324</v>
      </c>
      <c r="B32" s="51" t="s">
        <v>103</v>
      </c>
      <c r="C32" s="54" t="s">
        <v>270</v>
      </c>
      <c r="D32" s="54">
        <v>200</v>
      </c>
      <c r="E32" s="56" t="s">
        <v>249</v>
      </c>
      <c r="F32" s="55"/>
      <c r="G32" s="55"/>
      <c r="H32" s="55"/>
      <c r="I32" s="55">
        <v>407274.99</v>
      </c>
      <c r="J32" s="55">
        <v>321973.44</v>
      </c>
      <c r="K32" s="55">
        <f t="shared" si="0"/>
        <v>79.05553935438068</v>
      </c>
      <c r="L32" s="55">
        <f t="shared" si="1"/>
        <v>407274.99</v>
      </c>
      <c r="M32" s="175">
        <f t="shared" si="2"/>
        <v>321973.44</v>
      </c>
      <c r="N32" s="175">
        <f t="shared" si="3"/>
        <v>79.05553935438068</v>
      </c>
    </row>
    <row r="33" spans="1:14" ht="12.75">
      <c r="A33" s="51" t="s">
        <v>324</v>
      </c>
      <c r="B33" s="51" t="s">
        <v>103</v>
      </c>
      <c r="C33" s="54" t="s">
        <v>274</v>
      </c>
      <c r="D33" s="54"/>
      <c r="E33" s="56" t="s">
        <v>273</v>
      </c>
      <c r="F33" s="55"/>
      <c r="G33" s="55"/>
      <c r="H33" s="55"/>
      <c r="I33" s="55">
        <f>I34</f>
        <v>49410</v>
      </c>
      <c r="J33" s="55">
        <f>J34</f>
        <v>46100</v>
      </c>
      <c r="K33" s="55">
        <f t="shared" si="0"/>
        <v>93.3009512244485</v>
      </c>
      <c r="L33" s="55">
        <f t="shared" si="1"/>
        <v>49410</v>
      </c>
      <c r="M33" s="175">
        <f t="shared" si="2"/>
        <v>46100</v>
      </c>
      <c r="N33" s="175">
        <f t="shared" si="3"/>
        <v>93.3009512244485</v>
      </c>
    </row>
    <row r="34" spans="1:14" ht="12.75">
      <c r="A34" s="51" t="s">
        <v>324</v>
      </c>
      <c r="B34" s="51" t="s">
        <v>103</v>
      </c>
      <c r="C34" s="54" t="s">
        <v>274</v>
      </c>
      <c r="D34" s="54">
        <v>200</v>
      </c>
      <c r="E34" s="56" t="s">
        <v>249</v>
      </c>
      <c r="F34" s="55"/>
      <c r="G34" s="55"/>
      <c r="H34" s="55"/>
      <c r="I34" s="55">
        <v>49410</v>
      </c>
      <c r="J34" s="55">
        <v>46100</v>
      </c>
      <c r="K34" s="55">
        <f t="shared" si="0"/>
        <v>93.3009512244485</v>
      </c>
      <c r="L34" s="55">
        <f t="shared" si="1"/>
        <v>49410</v>
      </c>
      <c r="M34" s="175">
        <f t="shared" si="2"/>
        <v>46100</v>
      </c>
      <c r="N34" s="175">
        <f t="shared" si="3"/>
        <v>93.3009512244485</v>
      </c>
    </row>
    <row r="35" spans="1:14" ht="12.75">
      <c r="A35" s="51" t="s">
        <v>324</v>
      </c>
      <c r="B35" s="51" t="s">
        <v>103</v>
      </c>
      <c r="C35" s="74" t="s">
        <v>373</v>
      </c>
      <c r="D35" s="54"/>
      <c r="E35" s="56" t="s">
        <v>374</v>
      </c>
      <c r="F35" s="55"/>
      <c r="G35" s="55"/>
      <c r="H35" s="55"/>
      <c r="I35" s="55">
        <f>I36</f>
        <v>26209.74</v>
      </c>
      <c r="J35" s="55">
        <f>J36</f>
        <v>12841.13</v>
      </c>
      <c r="K35" s="55">
        <f t="shared" si="0"/>
        <v>48.993732864194754</v>
      </c>
      <c r="L35" s="55">
        <f t="shared" si="1"/>
        <v>26209.74</v>
      </c>
      <c r="M35" s="175">
        <f t="shared" si="2"/>
        <v>12841.13</v>
      </c>
      <c r="N35" s="175">
        <f t="shared" si="3"/>
        <v>48.993732864194754</v>
      </c>
    </row>
    <row r="36" spans="1:14" ht="12.75">
      <c r="A36" s="51" t="s">
        <v>324</v>
      </c>
      <c r="B36" s="51" t="s">
        <v>103</v>
      </c>
      <c r="C36" s="74" t="s">
        <v>373</v>
      </c>
      <c r="D36" s="54">
        <v>200</v>
      </c>
      <c r="E36" s="56" t="s">
        <v>249</v>
      </c>
      <c r="F36" s="55"/>
      <c r="G36" s="55"/>
      <c r="H36" s="55"/>
      <c r="I36" s="55">
        <v>26209.74</v>
      </c>
      <c r="J36" s="55">
        <v>12841.13</v>
      </c>
      <c r="K36" s="55">
        <f t="shared" si="0"/>
        <v>48.993732864194754</v>
      </c>
      <c r="L36" s="55">
        <f t="shared" si="1"/>
        <v>26209.74</v>
      </c>
      <c r="M36" s="175">
        <f t="shared" si="2"/>
        <v>12841.13</v>
      </c>
      <c r="N36" s="175">
        <f t="shared" si="3"/>
        <v>48.993732864194754</v>
      </c>
    </row>
    <row r="37" spans="1:14" ht="12.75">
      <c r="A37" s="51" t="s">
        <v>324</v>
      </c>
      <c r="B37" s="51" t="s">
        <v>103</v>
      </c>
      <c r="C37" s="164" t="s">
        <v>309</v>
      </c>
      <c r="D37" s="54"/>
      <c r="E37" s="56" t="s">
        <v>308</v>
      </c>
      <c r="F37" s="55"/>
      <c r="G37" s="55"/>
      <c r="H37" s="55"/>
      <c r="I37" s="55">
        <f>I38</f>
        <v>44925</v>
      </c>
      <c r="J37" s="55">
        <f>J38</f>
        <v>44925</v>
      </c>
      <c r="K37" s="55">
        <f t="shared" si="0"/>
        <v>100</v>
      </c>
      <c r="L37" s="55">
        <f t="shared" si="1"/>
        <v>44925</v>
      </c>
      <c r="M37" s="175">
        <f t="shared" si="2"/>
        <v>44925</v>
      </c>
      <c r="N37" s="175">
        <f t="shared" si="3"/>
        <v>100</v>
      </c>
    </row>
    <row r="38" spans="1:14" ht="12.75">
      <c r="A38" s="51" t="s">
        <v>324</v>
      </c>
      <c r="B38" s="51" t="s">
        <v>103</v>
      </c>
      <c r="C38" s="164" t="s">
        <v>309</v>
      </c>
      <c r="D38" s="54">
        <v>800</v>
      </c>
      <c r="E38" s="56" t="s">
        <v>213</v>
      </c>
      <c r="F38" s="55"/>
      <c r="G38" s="55"/>
      <c r="H38" s="55"/>
      <c r="I38" s="55">
        <v>44925</v>
      </c>
      <c r="J38" s="55">
        <v>44925</v>
      </c>
      <c r="K38" s="55">
        <f t="shared" si="0"/>
        <v>100</v>
      </c>
      <c r="L38" s="55">
        <f t="shared" si="1"/>
        <v>44925</v>
      </c>
      <c r="M38" s="175">
        <f t="shared" si="2"/>
        <v>44925</v>
      </c>
      <c r="N38" s="175">
        <f t="shared" si="3"/>
        <v>100</v>
      </c>
    </row>
    <row r="39" spans="1:14" s="177" customFormat="1" ht="12.75">
      <c r="A39" s="53" t="s">
        <v>324</v>
      </c>
      <c r="B39" s="53" t="s">
        <v>105</v>
      </c>
      <c r="C39" s="165"/>
      <c r="D39" s="165"/>
      <c r="E39" s="60" t="s">
        <v>106</v>
      </c>
      <c r="F39" s="59">
        <f>F40</f>
        <v>467062</v>
      </c>
      <c r="G39" s="59">
        <f>G40</f>
        <v>467062</v>
      </c>
      <c r="H39" s="59">
        <f>(G39/F39)*100</f>
        <v>100</v>
      </c>
      <c r="I39" s="59">
        <f>I40</f>
        <v>0</v>
      </c>
      <c r="J39" s="59"/>
      <c r="K39" s="59"/>
      <c r="L39" s="59">
        <f t="shared" si="1"/>
        <v>467062</v>
      </c>
      <c r="M39" s="176">
        <f t="shared" si="2"/>
        <v>467062</v>
      </c>
      <c r="N39" s="176">
        <f t="shared" si="3"/>
        <v>100</v>
      </c>
    </row>
    <row r="40" spans="1:14" s="177" customFormat="1" ht="12.75">
      <c r="A40" s="53" t="s">
        <v>324</v>
      </c>
      <c r="B40" s="53" t="s">
        <v>107</v>
      </c>
      <c r="C40" s="165"/>
      <c r="D40" s="165"/>
      <c r="E40" s="60" t="s">
        <v>108</v>
      </c>
      <c r="F40" s="59">
        <f>F41+F43</f>
        <v>467062</v>
      </c>
      <c r="G40" s="59">
        <f>G41+G43</f>
        <v>467062</v>
      </c>
      <c r="H40" s="59">
        <f>(G40/F40)*100</f>
        <v>100</v>
      </c>
      <c r="I40" s="59">
        <f>I41</f>
        <v>0</v>
      </c>
      <c r="J40" s="59"/>
      <c r="K40" s="59"/>
      <c r="L40" s="59">
        <f t="shared" si="1"/>
        <v>467062</v>
      </c>
      <c r="M40" s="176">
        <f t="shared" si="2"/>
        <v>467062</v>
      </c>
      <c r="N40" s="176">
        <f t="shared" si="3"/>
        <v>100</v>
      </c>
    </row>
    <row r="41" spans="1:14" ht="22.5">
      <c r="A41" s="51" t="s">
        <v>324</v>
      </c>
      <c r="B41" s="51" t="s">
        <v>107</v>
      </c>
      <c r="C41" s="54" t="s">
        <v>307</v>
      </c>
      <c r="D41" s="54"/>
      <c r="E41" s="56" t="s">
        <v>306</v>
      </c>
      <c r="F41" s="55">
        <f>F42</f>
        <v>452722</v>
      </c>
      <c r="G41" s="55">
        <f>G42</f>
        <v>452722</v>
      </c>
      <c r="H41" s="55">
        <f>(G41/F41)*100</f>
        <v>100</v>
      </c>
      <c r="I41" s="55">
        <f>I42</f>
        <v>0</v>
      </c>
      <c r="J41" s="55"/>
      <c r="K41" s="55"/>
      <c r="L41" s="55">
        <f t="shared" si="1"/>
        <v>452722</v>
      </c>
      <c r="M41" s="175">
        <f t="shared" si="2"/>
        <v>452722</v>
      </c>
      <c r="N41" s="175">
        <f t="shared" si="3"/>
        <v>100</v>
      </c>
    </row>
    <row r="42" spans="1:14" ht="33.75">
      <c r="A42" s="51" t="s">
        <v>324</v>
      </c>
      <c r="B42" s="51" t="s">
        <v>107</v>
      </c>
      <c r="C42" s="54" t="s">
        <v>307</v>
      </c>
      <c r="D42" s="54">
        <v>100</v>
      </c>
      <c r="E42" s="56" t="s">
        <v>328</v>
      </c>
      <c r="F42" s="55">
        <v>452722</v>
      </c>
      <c r="G42" s="55">
        <v>452722</v>
      </c>
      <c r="H42" s="55">
        <f>(G42/F42)*100</f>
        <v>100</v>
      </c>
      <c r="I42" s="55">
        <v>0</v>
      </c>
      <c r="J42" s="55"/>
      <c r="K42" s="55"/>
      <c r="L42" s="55">
        <f t="shared" si="1"/>
        <v>452722</v>
      </c>
      <c r="M42" s="175">
        <f t="shared" si="2"/>
        <v>452722</v>
      </c>
      <c r="N42" s="175">
        <f t="shared" si="3"/>
        <v>100</v>
      </c>
    </row>
    <row r="43" spans="1:14" ht="12.75">
      <c r="A43" s="51" t="s">
        <v>324</v>
      </c>
      <c r="B43" s="62" t="s">
        <v>107</v>
      </c>
      <c r="C43" s="61" t="s">
        <v>307</v>
      </c>
      <c r="D43" s="61">
        <v>200</v>
      </c>
      <c r="E43" s="56" t="s">
        <v>249</v>
      </c>
      <c r="F43" s="55">
        <v>14340</v>
      </c>
      <c r="G43" s="55">
        <v>14340</v>
      </c>
      <c r="H43" s="55">
        <f>(G43/F43)*100</f>
        <v>100</v>
      </c>
      <c r="I43" s="55">
        <v>0</v>
      </c>
      <c r="J43" s="55"/>
      <c r="K43" s="55"/>
      <c r="L43" s="55">
        <f t="shared" si="1"/>
        <v>14340</v>
      </c>
      <c r="M43" s="175">
        <f t="shared" si="2"/>
        <v>14340</v>
      </c>
      <c r="N43" s="175">
        <f t="shared" si="3"/>
        <v>100</v>
      </c>
    </row>
    <row r="44" spans="1:14" s="177" customFormat="1" ht="12.75">
      <c r="A44" s="53" t="s">
        <v>324</v>
      </c>
      <c r="B44" s="57" t="s">
        <v>334</v>
      </c>
      <c r="C44" s="166"/>
      <c r="D44" s="166"/>
      <c r="E44" s="60" t="s">
        <v>335</v>
      </c>
      <c r="F44" s="59"/>
      <c r="G44" s="59"/>
      <c r="H44" s="59"/>
      <c r="I44" s="59">
        <f>I45+I48</f>
        <v>117600</v>
      </c>
      <c r="J44" s="59">
        <f>J45+J48</f>
        <v>116050</v>
      </c>
      <c r="K44" s="59">
        <f t="shared" si="0"/>
        <v>98.68197278911565</v>
      </c>
      <c r="L44" s="59">
        <f t="shared" si="1"/>
        <v>117600</v>
      </c>
      <c r="M44" s="176">
        <f t="shared" si="2"/>
        <v>116050</v>
      </c>
      <c r="N44" s="176">
        <f t="shared" si="3"/>
        <v>98.68197278911565</v>
      </c>
    </row>
    <row r="45" spans="1:14" s="177" customFormat="1" ht="25.5">
      <c r="A45" s="53" t="s">
        <v>324</v>
      </c>
      <c r="B45" s="57" t="s">
        <v>111</v>
      </c>
      <c r="C45" s="166"/>
      <c r="D45" s="166"/>
      <c r="E45" s="60" t="s">
        <v>336</v>
      </c>
      <c r="F45" s="59"/>
      <c r="G45" s="59"/>
      <c r="H45" s="59"/>
      <c r="I45" s="59">
        <f>I46</f>
        <v>18600</v>
      </c>
      <c r="J45" s="59">
        <f>J46</f>
        <v>18600</v>
      </c>
      <c r="K45" s="59">
        <f t="shared" si="0"/>
        <v>100</v>
      </c>
      <c r="L45" s="59">
        <f t="shared" si="1"/>
        <v>18600</v>
      </c>
      <c r="M45" s="176">
        <f t="shared" si="2"/>
        <v>18600</v>
      </c>
      <c r="N45" s="176">
        <f t="shared" si="3"/>
        <v>100</v>
      </c>
    </row>
    <row r="46" spans="1:14" ht="38.25">
      <c r="A46" s="51" t="s">
        <v>324</v>
      </c>
      <c r="B46" s="62" t="s">
        <v>111</v>
      </c>
      <c r="C46" s="63" t="s">
        <v>299</v>
      </c>
      <c r="D46" s="63"/>
      <c r="E46" s="58" t="s">
        <v>337</v>
      </c>
      <c r="F46" s="55"/>
      <c r="G46" s="55"/>
      <c r="H46" s="55"/>
      <c r="I46" s="55">
        <f>I47</f>
        <v>18600</v>
      </c>
      <c r="J46" s="55">
        <f>J47</f>
        <v>18600</v>
      </c>
      <c r="K46" s="55">
        <f t="shared" si="0"/>
        <v>100</v>
      </c>
      <c r="L46" s="55">
        <f t="shared" si="1"/>
        <v>18600</v>
      </c>
      <c r="M46" s="175">
        <f t="shared" si="2"/>
        <v>18600</v>
      </c>
      <c r="N46" s="175">
        <f t="shared" si="3"/>
        <v>100</v>
      </c>
    </row>
    <row r="47" spans="1:14" ht="12.75">
      <c r="A47" s="51" t="s">
        <v>324</v>
      </c>
      <c r="B47" s="62" t="s">
        <v>111</v>
      </c>
      <c r="C47" s="63" t="s">
        <v>299</v>
      </c>
      <c r="D47" s="54">
        <v>200</v>
      </c>
      <c r="E47" s="56" t="s">
        <v>249</v>
      </c>
      <c r="F47" s="55"/>
      <c r="G47" s="55"/>
      <c r="H47" s="55"/>
      <c r="I47" s="55">
        <v>18600</v>
      </c>
      <c r="J47" s="55">
        <v>18600</v>
      </c>
      <c r="K47" s="55">
        <f t="shared" si="0"/>
        <v>100</v>
      </c>
      <c r="L47" s="55">
        <f t="shared" si="1"/>
        <v>18600</v>
      </c>
      <c r="M47" s="175">
        <f t="shared" si="2"/>
        <v>18600</v>
      </c>
      <c r="N47" s="175">
        <f t="shared" si="3"/>
        <v>100</v>
      </c>
    </row>
    <row r="48" spans="1:14" s="177" customFormat="1" ht="12.75">
      <c r="A48" s="53" t="s">
        <v>324</v>
      </c>
      <c r="B48" s="53" t="s">
        <v>115</v>
      </c>
      <c r="C48" s="166" t="s">
        <v>301</v>
      </c>
      <c r="D48" s="169"/>
      <c r="E48" s="170" t="s">
        <v>300</v>
      </c>
      <c r="F48" s="59"/>
      <c r="G48" s="59"/>
      <c r="H48" s="59"/>
      <c r="I48" s="59">
        <f>I49+I50</f>
        <v>99000</v>
      </c>
      <c r="J48" s="59">
        <f>J49+J50</f>
        <v>97450</v>
      </c>
      <c r="K48" s="59">
        <f t="shared" si="0"/>
        <v>98.43434343434343</v>
      </c>
      <c r="L48" s="59">
        <f t="shared" si="1"/>
        <v>99000</v>
      </c>
      <c r="M48" s="176">
        <f t="shared" si="2"/>
        <v>97450</v>
      </c>
      <c r="N48" s="176">
        <f t="shared" si="3"/>
        <v>98.43434343434343</v>
      </c>
    </row>
    <row r="49" spans="1:14" ht="33.75">
      <c r="A49" s="51" t="s">
        <v>324</v>
      </c>
      <c r="B49" s="51" t="s">
        <v>115</v>
      </c>
      <c r="C49" s="63" t="s">
        <v>301</v>
      </c>
      <c r="D49" s="54">
        <v>100</v>
      </c>
      <c r="E49" s="56" t="s">
        <v>328</v>
      </c>
      <c r="F49" s="55"/>
      <c r="G49" s="55"/>
      <c r="H49" s="55"/>
      <c r="I49" s="55">
        <v>90000</v>
      </c>
      <c r="J49" s="55">
        <v>88450</v>
      </c>
      <c r="K49" s="55">
        <f t="shared" si="0"/>
        <v>98.27777777777777</v>
      </c>
      <c r="L49" s="55">
        <f t="shared" si="1"/>
        <v>90000</v>
      </c>
      <c r="M49" s="175">
        <f t="shared" si="2"/>
        <v>88450</v>
      </c>
      <c r="N49" s="175">
        <f t="shared" si="3"/>
        <v>98.27777777777777</v>
      </c>
    </row>
    <row r="50" spans="1:14" ht="12.75">
      <c r="A50" s="51" t="s">
        <v>324</v>
      </c>
      <c r="B50" s="51" t="s">
        <v>115</v>
      </c>
      <c r="C50" s="63" t="s">
        <v>301</v>
      </c>
      <c r="D50" s="54">
        <v>200</v>
      </c>
      <c r="E50" s="56" t="s">
        <v>249</v>
      </c>
      <c r="F50" s="55"/>
      <c r="G50" s="55"/>
      <c r="H50" s="55"/>
      <c r="I50" s="55">
        <v>9000</v>
      </c>
      <c r="J50" s="55">
        <v>9000</v>
      </c>
      <c r="K50" s="55">
        <f t="shared" si="0"/>
        <v>100</v>
      </c>
      <c r="L50" s="55">
        <f t="shared" si="1"/>
        <v>9000</v>
      </c>
      <c r="M50" s="175">
        <f>G50+J50</f>
        <v>9000</v>
      </c>
      <c r="N50" s="175">
        <f t="shared" si="3"/>
        <v>100</v>
      </c>
    </row>
    <row r="51" spans="1:14" s="177" customFormat="1" ht="12.75">
      <c r="A51" s="53" t="s">
        <v>324</v>
      </c>
      <c r="B51" s="57" t="s">
        <v>117</v>
      </c>
      <c r="C51" s="166"/>
      <c r="D51" s="166"/>
      <c r="E51" s="60" t="s">
        <v>118</v>
      </c>
      <c r="F51" s="59">
        <f>F55</f>
        <v>27960175.53</v>
      </c>
      <c r="G51" s="59">
        <f>G55</f>
        <v>27604276.61</v>
      </c>
      <c r="H51" s="59">
        <f>(G51/F51)*100</f>
        <v>98.72712201102551</v>
      </c>
      <c r="I51" s="59">
        <f>I52+I55</f>
        <v>10380662.4</v>
      </c>
      <c r="J51" s="59">
        <f>J52+J55</f>
        <v>6730358.78</v>
      </c>
      <c r="K51" s="59">
        <f t="shared" si="0"/>
        <v>64.83554247944717</v>
      </c>
      <c r="L51" s="59">
        <f>F51+I51</f>
        <v>38340837.93</v>
      </c>
      <c r="M51" s="176">
        <f t="shared" si="2"/>
        <v>34334635.39</v>
      </c>
      <c r="N51" s="176">
        <f t="shared" si="3"/>
        <v>89.55108245856745</v>
      </c>
    </row>
    <row r="52" spans="1:14" s="177" customFormat="1" ht="12.75">
      <c r="A52" s="53" t="s">
        <v>324</v>
      </c>
      <c r="B52" s="57" t="s">
        <v>119</v>
      </c>
      <c r="C52" s="166"/>
      <c r="D52" s="166"/>
      <c r="E52" s="60" t="s">
        <v>120</v>
      </c>
      <c r="F52" s="59"/>
      <c r="G52" s="59"/>
      <c r="H52" s="59"/>
      <c r="I52" s="59">
        <f>I53</f>
        <v>59440</v>
      </c>
      <c r="J52" s="59">
        <f>J53</f>
        <v>59440</v>
      </c>
      <c r="K52" s="59">
        <f t="shared" si="0"/>
        <v>100</v>
      </c>
      <c r="L52" s="59">
        <f t="shared" si="1"/>
        <v>59440</v>
      </c>
      <c r="M52" s="176">
        <f t="shared" si="2"/>
        <v>59440</v>
      </c>
      <c r="N52" s="176">
        <f t="shared" si="3"/>
        <v>100</v>
      </c>
    </row>
    <row r="53" spans="1:14" ht="12.75">
      <c r="A53" s="51" t="s">
        <v>324</v>
      </c>
      <c r="B53" s="62" t="s">
        <v>119</v>
      </c>
      <c r="C53" s="63" t="s">
        <v>418</v>
      </c>
      <c r="D53" s="63"/>
      <c r="E53" s="58" t="s">
        <v>243</v>
      </c>
      <c r="F53" s="55"/>
      <c r="G53" s="55"/>
      <c r="H53" s="55"/>
      <c r="I53" s="55">
        <f>I54</f>
        <v>59440</v>
      </c>
      <c r="J53" s="55">
        <f>J54</f>
        <v>59440</v>
      </c>
      <c r="K53" s="55">
        <f t="shared" si="0"/>
        <v>100</v>
      </c>
      <c r="L53" s="55">
        <f t="shared" si="1"/>
        <v>59440</v>
      </c>
      <c r="M53" s="175">
        <f t="shared" si="2"/>
        <v>59440</v>
      </c>
      <c r="N53" s="175">
        <f t="shared" si="3"/>
        <v>100</v>
      </c>
    </row>
    <row r="54" spans="1:14" ht="12.75">
      <c r="A54" s="51" t="s">
        <v>324</v>
      </c>
      <c r="B54" s="62" t="s">
        <v>119</v>
      </c>
      <c r="C54" s="63" t="s">
        <v>418</v>
      </c>
      <c r="D54" s="54">
        <v>200</v>
      </c>
      <c r="E54" s="56" t="s">
        <v>249</v>
      </c>
      <c r="F54" s="55"/>
      <c r="G54" s="55"/>
      <c r="H54" s="55"/>
      <c r="I54" s="55">
        <v>59440</v>
      </c>
      <c r="J54" s="55">
        <v>59440</v>
      </c>
      <c r="K54" s="55">
        <f t="shared" si="0"/>
        <v>100</v>
      </c>
      <c r="L54" s="55">
        <f t="shared" si="1"/>
        <v>59440</v>
      </c>
      <c r="M54" s="175">
        <f t="shared" si="2"/>
        <v>59440</v>
      </c>
      <c r="N54" s="175">
        <f t="shared" si="3"/>
        <v>100</v>
      </c>
    </row>
    <row r="55" spans="1:14" s="177" customFormat="1" ht="12.75">
      <c r="A55" s="53" t="s">
        <v>324</v>
      </c>
      <c r="B55" s="57" t="s">
        <v>121</v>
      </c>
      <c r="C55" s="166"/>
      <c r="D55" s="166"/>
      <c r="E55" s="69" t="s">
        <v>122</v>
      </c>
      <c r="F55" s="59">
        <f>F56+F59+F61+F65+F63+F69+F73</f>
        <v>27960175.53</v>
      </c>
      <c r="G55" s="59">
        <f>G56+G59+G61+G65+G63+G69+G73</f>
        <v>27604276.61</v>
      </c>
      <c r="H55" s="59">
        <f>(G55/F55)*100</f>
        <v>98.72712201102551</v>
      </c>
      <c r="I55" s="59">
        <f>I56+I67+I71+I73</f>
        <v>10321222.4</v>
      </c>
      <c r="J55" s="59">
        <f>J56+J67+J71+J73</f>
        <v>6670918.78</v>
      </c>
      <c r="K55" s="59">
        <f t="shared" si="0"/>
        <v>64.63303009534994</v>
      </c>
      <c r="L55" s="59">
        <f t="shared" si="1"/>
        <v>38281397.93</v>
      </c>
      <c r="M55" s="176">
        <f t="shared" si="2"/>
        <v>34275195.39</v>
      </c>
      <c r="N55" s="176">
        <f t="shared" si="3"/>
        <v>89.5348582950769</v>
      </c>
    </row>
    <row r="56" spans="1:14" ht="22.5">
      <c r="A56" s="51" t="s">
        <v>324</v>
      </c>
      <c r="B56" s="62" t="s">
        <v>121</v>
      </c>
      <c r="C56" s="54" t="s">
        <v>282</v>
      </c>
      <c r="D56" s="54"/>
      <c r="E56" s="56" t="s">
        <v>281</v>
      </c>
      <c r="F56" s="55"/>
      <c r="G56" s="55"/>
      <c r="H56" s="55"/>
      <c r="I56" s="55">
        <f>I57+I58</f>
        <v>8948989.96</v>
      </c>
      <c r="J56" s="55">
        <f>J57+J58</f>
        <v>5307605.78</v>
      </c>
      <c r="K56" s="55">
        <f t="shared" si="0"/>
        <v>59.30955117531498</v>
      </c>
      <c r="L56" s="55">
        <f t="shared" si="1"/>
        <v>8948989.96</v>
      </c>
      <c r="M56" s="175">
        <f t="shared" si="2"/>
        <v>5307605.78</v>
      </c>
      <c r="N56" s="175">
        <f t="shared" si="3"/>
        <v>59.30955117531498</v>
      </c>
    </row>
    <row r="57" spans="1:14" ht="12.75">
      <c r="A57" s="51" t="s">
        <v>324</v>
      </c>
      <c r="B57" s="62" t="s">
        <v>121</v>
      </c>
      <c r="C57" s="54" t="s">
        <v>282</v>
      </c>
      <c r="D57" s="54">
        <v>200</v>
      </c>
      <c r="E57" s="56" t="s">
        <v>249</v>
      </c>
      <c r="F57" s="55"/>
      <c r="G57" s="55"/>
      <c r="H57" s="55"/>
      <c r="I57" s="55">
        <v>8918511.56</v>
      </c>
      <c r="J57" s="55">
        <v>5277127.38</v>
      </c>
      <c r="K57" s="55">
        <f t="shared" si="0"/>
        <v>59.1704943644206</v>
      </c>
      <c r="L57" s="55">
        <f t="shared" si="1"/>
        <v>8918511.56</v>
      </c>
      <c r="M57" s="175">
        <f t="shared" si="2"/>
        <v>5277127.38</v>
      </c>
      <c r="N57" s="175">
        <f t="shared" si="3"/>
        <v>59.1704943644206</v>
      </c>
    </row>
    <row r="58" spans="1:14" ht="12.75">
      <c r="A58" s="51" t="s">
        <v>324</v>
      </c>
      <c r="B58" s="62" t="s">
        <v>121</v>
      </c>
      <c r="C58" s="54" t="s">
        <v>282</v>
      </c>
      <c r="D58" s="54">
        <v>800</v>
      </c>
      <c r="E58" s="56" t="s">
        <v>213</v>
      </c>
      <c r="F58" s="55"/>
      <c r="G58" s="55"/>
      <c r="H58" s="55"/>
      <c r="I58" s="55">
        <v>30478.4</v>
      </c>
      <c r="J58" s="55">
        <v>30478.4</v>
      </c>
      <c r="K58" s="55">
        <f t="shared" si="0"/>
        <v>100</v>
      </c>
      <c r="L58" s="55">
        <f>I58</f>
        <v>30478.4</v>
      </c>
      <c r="M58" s="175">
        <f>J58</f>
        <v>30478.4</v>
      </c>
      <c r="N58" s="175">
        <f t="shared" si="3"/>
        <v>100</v>
      </c>
    </row>
    <row r="59" spans="1:14" ht="12.75">
      <c r="A59" s="51" t="s">
        <v>324</v>
      </c>
      <c r="B59" s="62" t="s">
        <v>121</v>
      </c>
      <c r="C59" s="54" t="s">
        <v>284</v>
      </c>
      <c r="D59" s="54"/>
      <c r="E59" s="56" t="s">
        <v>283</v>
      </c>
      <c r="F59" s="55">
        <f>F60</f>
        <v>1225599.6</v>
      </c>
      <c r="G59" s="55">
        <f>G60</f>
        <v>869758.76</v>
      </c>
      <c r="H59" s="55">
        <f aca="true" t="shared" si="4" ref="H59:H82">(G59/F59)*100</f>
        <v>70.96597942753897</v>
      </c>
      <c r="I59" s="55">
        <f>I60</f>
        <v>0</v>
      </c>
      <c r="J59" s="55"/>
      <c r="K59" s="55"/>
      <c r="L59" s="55">
        <f t="shared" si="1"/>
        <v>1225599.6</v>
      </c>
      <c r="M59" s="175">
        <f t="shared" si="2"/>
        <v>869758.76</v>
      </c>
      <c r="N59" s="175">
        <f t="shared" si="3"/>
        <v>70.96597942753897</v>
      </c>
    </row>
    <row r="60" spans="1:14" ht="12.75">
      <c r="A60" s="51" t="s">
        <v>324</v>
      </c>
      <c r="B60" s="62" t="s">
        <v>121</v>
      </c>
      <c r="C60" s="54" t="s">
        <v>284</v>
      </c>
      <c r="D60" s="54">
        <v>200</v>
      </c>
      <c r="E60" s="56" t="s">
        <v>249</v>
      </c>
      <c r="F60" s="55">
        <v>1225599.6</v>
      </c>
      <c r="G60" s="55">
        <v>869758.76</v>
      </c>
      <c r="H60" s="55">
        <f t="shared" si="4"/>
        <v>70.96597942753897</v>
      </c>
      <c r="I60" s="55">
        <v>0</v>
      </c>
      <c r="J60" s="55"/>
      <c r="K60" s="55"/>
      <c r="L60" s="55">
        <f t="shared" si="1"/>
        <v>1225599.6</v>
      </c>
      <c r="M60" s="175">
        <f t="shared" si="2"/>
        <v>869758.76</v>
      </c>
      <c r="N60" s="175">
        <f t="shared" si="3"/>
        <v>70.96597942753897</v>
      </c>
    </row>
    <row r="61" spans="1:14" ht="33.75">
      <c r="A61" s="51" t="s">
        <v>324</v>
      </c>
      <c r="B61" s="62" t="s">
        <v>121</v>
      </c>
      <c r="C61" s="54" t="s">
        <v>403</v>
      </c>
      <c r="D61" s="54"/>
      <c r="E61" s="56" t="s">
        <v>406</v>
      </c>
      <c r="F61" s="55">
        <f>F62</f>
        <v>831567.93</v>
      </c>
      <c r="G61" s="55">
        <f>G62</f>
        <v>831567.93</v>
      </c>
      <c r="H61" s="55">
        <f t="shared" si="4"/>
        <v>100</v>
      </c>
      <c r="I61" s="55"/>
      <c r="J61" s="55"/>
      <c r="K61" s="55"/>
      <c r="L61" s="55">
        <f>F61</f>
        <v>831567.93</v>
      </c>
      <c r="M61" s="175">
        <f>G61</f>
        <v>831567.93</v>
      </c>
      <c r="N61" s="175">
        <f t="shared" si="3"/>
        <v>100</v>
      </c>
    </row>
    <row r="62" spans="1:14" ht="12.75">
      <c r="A62" s="51" t="s">
        <v>324</v>
      </c>
      <c r="B62" s="62" t="s">
        <v>121</v>
      </c>
      <c r="C62" s="54" t="s">
        <v>403</v>
      </c>
      <c r="D62" s="54">
        <v>200</v>
      </c>
      <c r="E62" s="56" t="s">
        <v>249</v>
      </c>
      <c r="F62" s="55">
        <v>831567.93</v>
      </c>
      <c r="G62" s="55">
        <v>831567.93</v>
      </c>
      <c r="H62" s="55">
        <f t="shared" si="4"/>
        <v>100</v>
      </c>
      <c r="I62" s="55"/>
      <c r="J62" s="55"/>
      <c r="K62" s="55"/>
      <c r="L62" s="55">
        <f>F62</f>
        <v>831567.93</v>
      </c>
      <c r="M62" s="175">
        <f>G62</f>
        <v>831567.93</v>
      </c>
      <c r="N62" s="175">
        <f t="shared" si="3"/>
        <v>100</v>
      </c>
    </row>
    <row r="63" spans="1:14" ht="12.75">
      <c r="A63" s="51" t="s">
        <v>324</v>
      </c>
      <c r="B63" s="62" t="s">
        <v>121</v>
      </c>
      <c r="C63" s="54" t="s">
        <v>286</v>
      </c>
      <c r="D63" s="54"/>
      <c r="E63" s="56" t="s">
        <v>285</v>
      </c>
      <c r="F63" s="55">
        <f>F64</f>
        <v>5994488</v>
      </c>
      <c r="G63" s="55">
        <f>G64</f>
        <v>5994488</v>
      </c>
      <c r="H63" s="55">
        <f t="shared" si="4"/>
        <v>100</v>
      </c>
      <c r="I63" s="55"/>
      <c r="J63" s="55"/>
      <c r="K63" s="55"/>
      <c r="L63" s="55">
        <f t="shared" si="1"/>
        <v>5994488</v>
      </c>
      <c r="M63" s="175">
        <f t="shared" si="2"/>
        <v>5994488</v>
      </c>
      <c r="N63" s="175">
        <f t="shared" si="3"/>
        <v>100</v>
      </c>
    </row>
    <row r="64" spans="1:14" ht="12.75">
      <c r="A64" s="51" t="s">
        <v>324</v>
      </c>
      <c r="B64" s="62" t="s">
        <v>121</v>
      </c>
      <c r="C64" s="54" t="s">
        <v>286</v>
      </c>
      <c r="D64" s="54">
        <v>200</v>
      </c>
      <c r="E64" s="56" t="s">
        <v>249</v>
      </c>
      <c r="F64" s="55">
        <v>5994488</v>
      </c>
      <c r="G64" s="55">
        <v>5994488</v>
      </c>
      <c r="H64" s="55">
        <f t="shared" si="4"/>
        <v>100</v>
      </c>
      <c r="I64" s="55"/>
      <c r="J64" s="55"/>
      <c r="K64" s="55"/>
      <c r="L64" s="55">
        <f t="shared" si="1"/>
        <v>5994488</v>
      </c>
      <c r="M64" s="175">
        <f t="shared" si="2"/>
        <v>5994488</v>
      </c>
      <c r="N64" s="175">
        <f t="shared" si="3"/>
        <v>100</v>
      </c>
    </row>
    <row r="65" spans="1:14" ht="12.75" hidden="1">
      <c r="A65" s="51" t="s">
        <v>324</v>
      </c>
      <c r="B65" s="62" t="s">
        <v>121</v>
      </c>
      <c r="C65" s="54" t="s">
        <v>338</v>
      </c>
      <c r="D65" s="54"/>
      <c r="E65" s="56" t="s">
        <v>287</v>
      </c>
      <c r="F65" s="55"/>
      <c r="G65" s="55"/>
      <c r="H65" s="55" t="e">
        <f t="shared" si="4"/>
        <v>#DIV/0!</v>
      </c>
      <c r="I65" s="55">
        <f>I66</f>
        <v>0</v>
      </c>
      <c r="J65" s="55"/>
      <c r="K65" s="55" t="e">
        <f t="shared" si="0"/>
        <v>#DIV/0!</v>
      </c>
      <c r="L65" s="55">
        <f t="shared" si="1"/>
        <v>0</v>
      </c>
      <c r="M65" s="175">
        <f t="shared" si="2"/>
        <v>0</v>
      </c>
      <c r="N65" s="175" t="e">
        <f t="shared" si="3"/>
        <v>#DIV/0!</v>
      </c>
    </row>
    <row r="66" spans="1:14" ht="12.75" hidden="1">
      <c r="A66" s="51" t="s">
        <v>324</v>
      </c>
      <c r="B66" s="62" t="s">
        <v>121</v>
      </c>
      <c r="C66" s="54" t="s">
        <v>338</v>
      </c>
      <c r="D66" s="54">
        <v>200</v>
      </c>
      <c r="E66" s="56" t="s">
        <v>249</v>
      </c>
      <c r="F66" s="55"/>
      <c r="G66" s="55"/>
      <c r="H66" s="55" t="e">
        <f t="shared" si="4"/>
        <v>#DIV/0!</v>
      </c>
      <c r="I66" s="55">
        <v>0</v>
      </c>
      <c r="J66" s="55"/>
      <c r="K66" s="55" t="e">
        <f t="shared" si="0"/>
        <v>#DIV/0!</v>
      </c>
      <c r="L66" s="55">
        <f t="shared" si="1"/>
        <v>0</v>
      </c>
      <c r="M66" s="175">
        <f t="shared" si="2"/>
        <v>0</v>
      </c>
      <c r="N66" s="175" t="e">
        <f t="shared" si="3"/>
        <v>#DIV/0!</v>
      </c>
    </row>
    <row r="67" spans="1:14" ht="12.75">
      <c r="A67" s="51" t="s">
        <v>324</v>
      </c>
      <c r="B67" s="62" t="s">
        <v>121</v>
      </c>
      <c r="C67" s="61" t="s">
        <v>405</v>
      </c>
      <c r="D67" s="61"/>
      <c r="E67" s="56" t="s">
        <v>407</v>
      </c>
      <c r="F67" s="55"/>
      <c r="G67" s="55"/>
      <c r="H67" s="55"/>
      <c r="I67" s="55">
        <f>I68</f>
        <v>315499.44</v>
      </c>
      <c r="J67" s="55">
        <f>J68</f>
        <v>315499.44</v>
      </c>
      <c r="K67" s="55">
        <f t="shared" si="0"/>
        <v>100</v>
      </c>
      <c r="L67" s="55">
        <f>I67</f>
        <v>315499.44</v>
      </c>
      <c r="M67" s="175">
        <f>J67</f>
        <v>315499.44</v>
      </c>
      <c r="N67" s="175">
        <f t="shared" si="3"/>
        <v>100</v>
      </c>
    </row>
    <row r="68" spans="1:14" ht="12.75">
      <c r="A68" s="51" t="s">
        <v>324</v>
      </c>
      <c r="B68" s="62" t="s">
        <v>121</v>
      </c>
      <c r="C68" s="61" t="s">
        <v>405</v>
      </c>
      <c r="D68" s="54">
        <v>200</v>
      </c>
      <c r="E68" s="56" t="s">
        <v>249</v>
      </c>
      <c r="F68" s="55"/>
      <c r="G68" s="55"/>
      <c r="H68" s="55"/>
      <c r="I68" s="55">
        <v>315499.44</v>
      </c>
      <c r="J68" s="55">
        <v>315499.44</v>
      </c>
      <c r="K68" s="55">
        <f t="shared" si="0"/>
        <v>100</v>
      </c>
      <c r="L68" s="55">
        <f>I68</f>
        <v>315499.44</v>
      </c>
      <c r="M68" s="175">
        <f>J68</f>
        <v>315499.44</v>
      </c>
      <c r="N68" s="175">
        <f t="shared" si="3"/>
        <v>100</v>
      </c>
    </row>
    <row r="69" spans="1:14" ht="12.75">
      <c r="A69" s="51" t="s">
        <v>324</v>
      </c>
      <c r="B69" s="62" t="s">
        <v>121</v>
      </c>
      <c r="C69" s="61" t="s">
        <v>402</v>
      </c>
      <c r="D69" s="61"/>
      <c r="E69" s="56" t="s">
        <v>409</v>
      </c>
      <c r="F69" s="55">
        <f>F70</f>
        <v>19032933</v>
      </c>
      <c r="G69" s="55">
        <f>G70</f>
        <v>19032933</v>
      </c>
      <c r="H69" s="55">
        <f t="shared" si="4"/>
        <v>100</v>
      </c>
      <c r="I69" s="55"/>
      <c r="J69" s="55"/>
      <c r="K69" s="55"/>
      <c r="L69" s="55">
        <f>F69</f>
        <v>19032933</v>
      </c>
      <c r="M69" s="175">
        <f>G69</f>
        <v>19032933</v>
      </c>
      <c r="N69" s="175">
        <f t="shared" si="3"/>
        <v>100</v>
      </c>
    </row>
    <row r="70" spans="1:14" ht="12.75">
      <c r="A70" s="51" t="s">
        <v>324</v>
      </c>
      <c r="B70" s="62" t="s">
        <v>121</v>
      </c>
      <c r="C70" s="61" t="s">
        <v>402</v>
      </c>
      <c r="D70" s="54">
        <v>200</v>
      </c>
      <c r="E70" s="56" t="s">
        <v>249</v>
      </c>
      <c r="F70" s="55">
        <v>19032933</v>
      </c>
      <c r="G70" s="55">
        <v>19032933</v>
      </c>
      <c r="H70" s="55">
        <f t="shared" si="4"/>
        <v>100</v>
      </c>
      <c r="I70" s="55"/>
      <c r="J70" s="55"/>
      <c r="K70" s="55"/>
      <c r="L70" s="55">
        <f>F70</f>
        <v>19032933</v>
      </c>
      <c r="M70" s="175">
        <f>G70</f>
        <v>19032933</v>
      </c>
      <c r="N70" s="175">
        <f t="shared" si="3"/>
        <v>100</v>
      </c>
    </row>
    <row r="71" spans="1:14" ht="22.5">
      <c r="A71" s="51" t="s">
        <v>324</v>
      </c>
      <c r="B71" s="62" t="s">
        <v>121</v>
      </c>
      <c r="C71" s="61" t="s">
        <v>404</v>
      </c>
      <c r="D71" s="61"/>
      <c r="E71" s="56" t="s">
        <v>408</v>
      </c>
      <c r="F71" s="55"/>
      <c r="G71" s="55"/>
      <c r="H71" s="55"/>
      <c r="I71" s="55">
        <f>I72</f>
        <v>1001733</v>
      </c>
      <c r="J71" s="55">
        <f>J72</f>
        <v>1001733</v>
      </c>
      <c r="K71" s="55">
        <f t="shared" si="0"/>
        <v>100</v>
      </c>
      <c r="L71" s="55">
        <f>I71</f>
        <v>1001733</v>
      </c>
      <c r="M71" s="175">
        <f>J71</f>
        <v>1001733</v>
      </c>
      <c r="N71" s="175">
        <f t="shared" si="3"/>
        <v>100</v>
      </c>
    </row>
    <row r="72" spans="1:14" ht="12.75">
      <c r="A72" s="51" t="s">
        <v>324</v>
      </c>
      <c r="B72" s="62" t="s">
        <v>121</v>
      </c>
      <c r="C72" s="61" t="s">
        <v>404</v>
      </c>
      <c r="D72" s="54">
        <v>200</v>
      </c>
      <c r="E72" s="56" t="s">
        <v>249</v>
      </c>
      <c r="F72" s="55"/>
      <c r="G72" s="55"/>
      <c r="H72" s="55"/>
      <c r="I72" s="55">
        <v>1001733</v>
      </c>
      <c r="J72" s="55">
        <v>1001733</v>
      </c>
      <c r="K72" s="55">
        <f t="shared" si="0"/>
        <v>100</v>
      </c>
      <c r="L72" s="55">
        <f>I72</f>
        <v>1001733</v>
      </c>
      <c r="M72" s="175">
        <f>J72</f>
        <v>1001733</v>
      </c>
      <c r="N72" s="175">
        <f t="shared" si="3"/>
        <v>100</v>
      </c>
    </row>
    <row r="73" spans="1:14" s="178" customFormat="1" ht="12.75">
      <c r="A73" s="75" t="s">
        <v>324</v>
      </c>
      <c r="B73" s="76" t="s">
        <v>121</v>
      </c>
      <c r="C73" s="77" t="s">
        <v>317</v>
      </c>
      <c r="D73" s="77"/>
      <c r="E73" s="78" t="s">
        <v>362</v>
      </c>
      <c r="F73" s="79">
        <f>F74</f>
        <v>875587</v>
      </c>
      <c r="G73" s="79">
        <f>G74</f>
        <v>875528.92</v>
      </c>
      <c r="H73" s="55">
        <f t="shared" si="4"/>
        <v>99.99336673568703</v>
      </c>
      <c r="I73" s="79">
        <f>I74</f>
        <v>55000</v>
      </c>
      <c r="J73" s="79">
        <f>J74</f>
        <v>46080.56</v>
      </c>
      <c r="K73" s="55">
        <f t="shared" si="0"/>
        <v>83.78283636363636</v>
      </c>
      <c r="L73" s="55">
        <f t="shared" si="1"/>
        <v>930587</v>
      </c>
      <c r="M73" s="175">
        <f t="shared" si="2"/>
        <v>921609.48</v>
      </c>
      <c r="N73" s="175">
        <f t="shared" si="3"/>
        <v>99.035284180845</v>
      </c>
    </row>
    <row r="74" spans="1:14" s="178" customFormat="1" ht="12.75">
      <c r="A74" s="75" t="s">
        <v>324</v>
      </c>
      <c r="B74" s="76" t="s">
        <v>121</v>
      </c>
      <c r="C74" s="77" t="s">
        <v>317</v>
      </c>
      <c r="D74" s="80">
        <v>200</v>
      </c>
      <c r="E74" s="78" t="s">
        <v>249</v>
      </c>
      <c r="F74" s="79">
        <v>875587</v>
      </c>
      <c r="G74" s="79">
        <v>875528.92</v>
      </c>
      <c r="H74" s="55">
        <f t="shared" si="4"/>
        <v>99.99336673568703</v>
      </c>
      <c r="I74" s="79">
        <v>55000</v>
      </c>
      <c r="J74" s="79">
        <v>46080.56</v>
      </c>
      <c r="K74" s="55">
        <f t="shared" si="0"/>
        <v>83.78283636363636</v>
      </c>
      <c r="L74" s="55">
        <f t="shared" si="1"/>
        <v>930587</v>
      </c>
      <c r="M74" s="175">
        <f t="shared" si="2"/>
        <v>921609.48</v>
      </c>
      <c r="N74" s="175">
        <f t="shared" si="3"/>
        <v>99.035284180845</v>
      </c>
    </row>
    <row r="75" spans="1:14" s="177" customFormat="1" ht="12.75">
      <c r="A75" s="53" t="s">
        <v>324</v>
      </c>
      <c r="B75" s="57" t="s">
        <v>123</v>
      </c>
      <c r="C75" s="166"/>
      <c r="D75" s="166"/>
      <c r="E75" s="60" t="s">
        <v>124</v>
      </c>
      <c r="F75" s="59">
        <f>F76+F92+F102+F122</f>
        <v>63216952.949999996</v>
      </c>
      <c r="G75" s="59">
        <f>G76+G92+G102+G122</f>
        <v>63216928.36</v>
      </c>
      <c r="H75" s="59">
        <f t="shared" si="4"/>
        <v>99.99996110220621</v>
      </c>
      <c r="I75" s="59">
        <f>I76+I92+I102+I122</f>
        <v>31411597.47</v>
      </c>
      <c r="J75" s="59">
        <f>J76+J92+J102+J122</f>
        <v>30453848.75</v>
      </c>
      <c r="K75" s="59">
        <f t="shared" si="0"/>
        <v>96.95097098797758</v>
      </c>
      <c r="L75" s="59">
        <f t="shared" si="1"/>
        <v>94628550.41999999</v>
      </c>
      <c r="M75" s="176">
        <f t="shared" si="2"/>
        <v>93670777.11</v>
      </c>
      <c r="N75" s="176">
        <f t="shared" si="3"/>
        <v>98.9878601059099</v>
      </c>
    </row>
    <row r="76" spans="1:14" s="177" customFormat="1" ht="12.75">
      <c r="A76" s="53" t="s">
        <v>324</v>
      </c>
      <c r="B76" s="57" t="s">
        <v>125</v>
      </c>
      <c r="C76" s="166"/>
      <c r="D76" s="166"/>
      <c r="E76" s="69" t="s">
        <v>126</v>
      </c>
      <c r="F76" s="59">
        <f>F77</f>
        <v>54100756.879999995</v>
      </c>
      <c r="G76" s="59">
        <f>G77</f>
        <v>54100756.879999995</v>
      </c>
      <c r="H76" s="59">
        <f t="shared" si="4"/>
        <v>100</v>
      </c>
      <c r="I76" s="59">
        <f>I77+I85+I88+I90</f>
        <v>11724343.48</v>
      </c>
      <c r="J76" s="59">
        <f>J77+J85+J88</f>
        <v>11638546.83</v>
      </c>
      <c r="K76" s="59">
        <f t="shared" si="0"/>
        <v>99.26821787380797</v>
      </c>
      <c r="L76" s="59">
        <f t="shared" si="1"/>
        <v>65825100.36</v>
      </c>
      <c r="M76" s="176">
        <f t="shared" si="2"/>
        <v>65739303.70999999</v>
      </c>
      <c r="N76" s="176">
        <f t="shared" si="3"/>
        <v>99.86965967460623</v>
      </c>
    </row>
    <row r="77" spans="1:14" ht="25.5">
      <c r="A77" s="51" t="s">
        <v>324</v>
      </c>
      <c r="B77" s="62" t="s">
        <v>125</v>
      </c>
      <c r="C77" s="63" t="s">
        <v>197</v>
      </c>
      <c r="D77" s="63"/>
      <c r="E77" s="64" t="s">
        <v>196</v>
      </c>
      <c r="F77" s="55">
        <f>F78</f>
        <v>54100756.879999995</v>
      </c>
      <c r="G77" s="55">
        <f>G78</f>
        <v>54100756.879999995</v>
      </c>
      <c r="H77" s="55">
        <f t="shared" si="4"/>
        <v>100</v>
      </c>
      <c r="I77" s="55">
        <f>I78</f>
        <v>8925857.63</v>
      </c>
      <c r="J77" s="55">
        <f>J78</f>
        <v>8925857.63</v>
      </c>
      <c r="K77" s="55">
        <f t="shared" si="0"/>
        <v>100</v>
      </c>
      <c r="L77" s="55">
        <f t="shared" si="1"/>
        <v>63026614.51</v>
      </c>
      <c r="M77" s="175">
        <f t="shared" si="2"/>
        <v>63026614.51</v>
      </c>
      <c r="N77" s="175">
        <f t="shared" si="3"/>
        <v>100</v>
      </c>
    </row>
    <row r="78" spans="1:14" ht="22.5">
      <c r="A78" s="51" t="s">
        <v>324</v>
      </c>
      <c r="B78" s="62" t="s">
        <v>125</v>
      </c>
      <c r="C78" s="54" t="s">
        <v>199</v>
      </c>
      <c r="D78" s="54"/>
      <c r="E78" s="66" t="s">
        <v>198</v>
      </c>
      <c r="F78" s="55">
        <f>F79+F81+F83</f>
        <v>54100756.879999995</v>
      </c>
      <c r="G78" s="55">
        <f>G79+G81+G83</f>
        <v>54100756.879999995</v>
      </c>
      <c r="H78" s="55">
        <f t="shared" si="4"/>
        <v>100</v>
      </c>
      <c r="I78" s="55">
        <f>I79+I81+I83</f>
        <v>8925857.63</v>
      </c>
      <c r="J78" s="55">
        <f>J79+J81+J83</f>
        <v>8925857.63</v>
      </c>
      <c r="K78" s="55">
        <f t="shared" si="0"/>
        <v>100</v>
      </c>
      <c r="L78" s="55">
        <f t="shared" si="1"/>
        <v>63026614.51</v>
      </c>
      <c r="M78" s="175">
        <f t="shared" si="2"/>
        <v>63026614.51</v>
      </c>
      <c r="N78" s="175">
        <f t="shared" si="3"/>
        <v>100</v>
      </c>
    </row>
    <row r="79" spans="1:14" ht="56.25">
      <c r="A79" s="51" t="s">
        <v>324</v>
      </c>
      <c r="B79" s="62" t="s">
        <v>125</v>
      </c>
      <c r="C79" s="63" t="s">
        <v>339</v>
      </c>
      <c r="D79" s="63"/>
      <c r="E79" s="67" t="s">
        <v>340</v>
      </c>
      <c r="F79" s="55">
        <f>F80</f>
        <v>51990463.33</v>
      </c>
      <c r="G79" s="55">
        <f>G80</f>
        <v>51990463.33</v>
      </c>
      <c r="H79" s="55">
        <f t="shared" si="4"/>
        <v>100</v>
      </c>
      <c r="I79" s="59"/>
      <c r="J79" s="59"/>
      <c r="K79" s="55"/>
      <c r="L79" s="55">
        <f t="shared" si="1"/>
        <v>51990463.33</v>
      </c>
      <c r="M79" s="175">
        <f t="shared" si="2"/>
        <v>51990463.33</v>
      </c>
      <c r="N79" s="175">
        <f t="shared" si="3"/>
        <v>100</v>
      </c>
    </row>
    <row r="80" spans="1:14" ht="12.75">
      <c r="A80" s="51" t="s">
        <v>324</v>
      </c>
      <c r="B80" s="62" t="s">
        <v>125</v>
      </c>
      <c r="C80" s="63" t="s">
        <v>339</v>
      </c>
      <c r="D80" s="63" t="s">
        <v>341</v>
      </c>
      <c r="E80" s="67" t="s">
        <v>342</v>
      </c>
      <c r="F80" s="55">
        <v>51990463.33</v>
      </c>
      <c r="G80" s="55">
        <v>51990463.33</v>
      </c>
      <c r="H80" s="55">
        <f t="shared" si="4"/>
        <v>100</v>
      </c>
      <c r="I80" s="59"/>
      <c r="J80" s="59"/>
      <c r="K80" s="55"/>
      <c r="L80" s="55">
        <f t="shared" si="1"/>
        <v>51990463.33</v>
      </c>
      <c r="M80" s="175">
        <f t="shared" si="2"/>
        <v>51990463.33</v>
      </c>
      <c r="N80" s="175">
        <f t="shared" si="3"/>
        <v>100</v>
      </c>
    </row>
    <row r="81" spans="1:14" ht="45">
      <c r="A81" s="51" t="s">
        <v>324</v>
      </c>
      <c r="B81" s="62" t="s">
        <v>125</v>
      </c>
      <c r="C81" s="63" t="s">
        <v>343</v>
      </c>
      <c r="D81" s="63"/>
      <c r="E81" s="67" t="s">
        <v>344</v>
      </c>
      <c r="F81" s="55">
        <f>F82</f>
        <v>2110293.55</v>
      </c>
      <c r="G81" s="55">
        <f>G82</f>
        <v>2110293.55</v>
      </c>
      <c r="H81" s="55">
        <f t="shared" si="4"/>
        <v>100</v>
      </c>
      <c r="I81" s="59"/>
      <c r="J81" s="59"/>
      <c r="K81" s="55"/>
      <c r="L81" s="55">
        <f t="shared" si="1"/>
        <v>2110293.55</v>
      </c>
      <c r="M81" s="175">
        <f t="shared" si="2"/>
        <v>2110293.55</v>
      </c>
      <c r="N81" s="175">
        <f t="shared" si="3"/>
        <v>100</v>
      </c>
    </row>
    <row r="82" spans="1:14" ht="12.75">
      <c r="A82" s="51" t="s">
        <v>324</v>
      </c>
      <c r="B82" s="62" t="s">
        <v>125</v>
      </c>
      <c r="C82" s="63" t="s">
        <v>343</v>
      </c>
      <c r="D82" s="63" t="s">
        <v>341</v>
      </c>
      <c r="E82" s="67" t="s">
        <v>342</v>
      </c>
      <c r="F82" s="55">
        <v>2110293.55</v>
      </c>
      <c r="G82" s="55">
        <v>2110293.55</v>
      </c>
      <c r="H82" s="55">
        <f t="shared" si="4"/>
        <v>100</v>
      </c>
      <c r="I82" s="59"/>
      <c r="J82" s="59"/>
      <c r="K82" s="55"/>
      <c r="L82" s="55">
        <f t="shared" si="1"/>
        <v>2110293.55</v>
      </c>
      <c r="M82" s="175">
        <f t="shared" si="2"/>
        <v>2110293.55</v>
      </c>
      <c r="N82" s="175">
        <f t="shared" si="3"/>
        <v>100</v>
      </c>
    </row>
    <row r="83" spans="1:14" ht="45">
      <c r="A83" s="51" t="s">
        <v>324</v>
      </c>
      <c r="B83" s="62" t="s">
        <v>125</v>
      </c>
      <c r="C83" s="54" t="s">
        <v>201</v>
      </c>
      <c r="D83" s="54"/>
      <c r="E83" s="66" t="s">
        <v>200</v>
      </c>
      <c r="F83" s="55"/>
      <c r="G83" s="55"/>
      <c r="H83" s="55"/>
      <c r="I83" s="55">
        <f>I84</f>
        <v>8925857.63</v>
      </c>
      <c r="J83" s="55">
        <f>J84</f>
        <v>8925857.63</v>
      </c>
      <c r="K83" s="55">
        <f t="shared" si="0"/>
        <v>100</v>
      </c>
      <c r="L83" s="55">
        <f t="shared" si="1"/>
        <v>8925857.63</v>
      </c>
      <c r="M83" s="175">
        <f t="shared" si="2"/>
        <v>8925857.63</v>
      </c>
      <c r="N83" s="175">
        <f t="shared" si="3"/>
        <v>100</v>
      </c>
    </row>
    <row r="84" spans="1:14" ht="12.75">
      <c r="A84" s="51" t="s">
        <v>324</v>
      </c>
      <c r="B84" s="62" t="s">
        <v>125</v>
      </c>
      <c r="C84" s="54" t="s">
        <v>201</v>
      </c>
      <c r="D84" s="54">
        <v>400</v>
      </c>
      <c r="E84" s="66" t="s">
        <v>342</v>
      </c>
      <c r="F84" s="55"/>
      <c r="G84" s="55"/>
      <c r="H84" s="55"/>
      <c r="I84" s="55">
        <v>8925857.63</v>
      </c>
      <c r="J84" s="55">
        <v>8925857.63</v>
      </c>
      <c r="K84" s="55">
        <f t="shared" si="0"/>
        <v>100</v>
      </c>
      <c r="L84" s="55">
        <f t="shared" si="1"/>
        <v>8925857.63</v>
      </c>
      <c r="M84" s="175">
        <f t="shared" si="2"/>
        <v>8925857.63</v>
      </c>
      <c r="N84" s="175">
        <f t="shared" si="3"/>
        <v>100</v>
      </c>
    </row>
    <row r="85" spans="1:14" ht="12.75">
      <c r="A85" s="51" t="s">
        <v>324</v>
      </c>
      <c r="B85" s="62" t="s">
        <v>125</v>
      </c>
      <c r="C85" s="54" t="s">
        <v>230</v>
      </c>
      <c r="D85" s="54"/>
      <c r="E85" s="56" t="s">
        <v>345</v>
      </c>
      <c r="F85" s="55"/>
      <c r="G85" s="55"/>
      <c r="H85" s="55"/>
      <c r="I85" s="55">
        <f>I86+I87</f>
        <v>1426902.84</v>
      </c>
      <c r="J85" s="55">
        <f>J86+J87</f>
        <v>1341106.19</v>
      </c>
      <c r="K85" s="55">
        <f aca="true" t="shared" si="5" ref="K85:K159">(J85/I85)*100</f>
        <v>93.98721149086786</v>
      </c>
      <c r="L85" s="55">
        <f aca="true" t="shared" si="6" ref="L85:L159">F85+I85</f>
        <v>1426902.84</v>
      </c>
      <c r="M85" s="175">
        <f aca="true" t="shared" si="7" ref="M85:M159">G85+J85</f>
        <v>1341106.19</v>
      </c>
      <c r="N85" s="175">
        <f aca="true" t="shared" si="8" ref="N85:N159">(M85/L85)*100</f>
        <v>93.98721149086786</v>
      </c>
    </row>
    <row r="86" spans="1:14" ht="12.75">
      <c r="A86" s="51" t="s">
        <v>324</v>
      </c>
      <c r="B86" s="62" t="s">
        <v>125</v>
      </c>
      <c r="C86" s="54" t="s">
        <v>230</v>
      </c>
      <c r="D86" s="54">
        <v>200</v>
      </c>
      <c r="E86" s="56" t="s">
        <v>249</v>
      </c>
      <c r="F86" s="55"/>
      <c r="G86" s="55"/>
      <c r="H86" s="55"/>
      <c r="I86" s="55">
        <v>1424526.84</v>
      </c>
      <c r="J86" s="55">
        <v>1338730.19</v>
      </c>
      <c r="K86" s="55">
        <f t="shared" si="5"/>
        <v>93.97718262718026</v>
      </c>
      <c r="L86" s="55">
        <f t="shared" si="6"/>
        <v>1424526.84</v>
      </c>
      <c r="M86" s="175">
        <f t="shared" si="7"/>
        <v>1338730.19</v>
      </c>
      <c r="N86" s="175">
        <f t="shared" si="8"/>
        <v>93.97718262718026</v>
      </c>
    </row>
    <row r="87" spans="1:14" ht="12.75">
      <c r="A87" s="51" t="s">
        <v>324</v>
      </c>
      <c r="B87" s="62" t="s">
        <v>125</v>
      </c>
      <c r="C87" s="54" t="s">
        <v>230</v>
      </c>
      <c r="D87" s="54">
        <v>800</v>
      </c>
      <c r="E87" s="56" t="s">
        <v>213</v>
      </c>
      <c r="F87" s="55"/>
      <c r="G87" s="55"/>
      <c r="H87" s="55"/>
      <c r="I87" s="55">
        <v>2376</v>
      </c>
      <c r="J87" s="55">
        <v>2376</v>
      </c>
      <c r="K87" s="55">
        <f t="shared" si="5"/>
        <v>100</v>
      </c>
      <c r="L87" s="55">
        <f t="shared" si="6"/>
        <v>2376</v>
      </c>
      <c r="M87" s="175">
        <f t="shared" si="7"/>
        <v>2376</v>
      </c>
      <c r="N87" s="175">
        <f t="shared" si="8"/>
        <v>100</v>
      </c>
    </row>
    <row r="88" spans="1:14" ht="22.5">
      <c r="A88" s="51" t="s">
        <v>324</v>
      </c>
      <c r="B88" s="62" t="s">
        <v>125</v>
      </c>
      <c r="C88" s="54" t="s">
        <v>234</v>
      </c>
      <c r="D88" s="54"/>
      <c r="E88" s="56" t="s">
        <v>233</v>
      </c>
      <c r="F88" s="55"/>
      <c r="G88" s="55"/>
      <c r="H88" s="55"/>
      <c r="I88" s="55">
        <f>I89</f>
        <v>1371583.01</v>
      </c>
      <c r="J88" s="55">
        <f>J89</f>
        <v>1371583.01</v>
      </c>
      <c r="K88" s="55">
        <f t="shared" si="5"/>
        <v>100</v>
      </c>
      <c r="L88" s="55">
        <f t="shared" si="6"/>
        <v>1371583.01</v>
      </c>
      <c r="M88" s="175">
        <f t="shared" si="7"/>
        <v>1371583.01</v>
      </c>
      <c r="N88" s="175">
        <f t="shared" si="8"/>
        <v>100</v>
      </c>
    </row>
    <row r="89" spans="1:14" ht="12.75">
      <c r="A89" s="51" t="s">
        <v>324</v>
      </c>
      <c r="B89" s="62" t="s">
        <v>125</v>
      </c>
      <c r="C89" s="54" t="s">
        <v>234</v>
      </c>
      <c r="D89" s="54">
        <v>200</v>
      </c>
      <c r="E89" s="56" t="s">
        <v>249</v>
      </c>
      <c r="F89" s="55"/>
      <c r="G89" s="55"/>
      <c r="H89" s="55"/>
      <c r="I89" s="55">
        <v>1371583.01</v>
      </c>
      <c r="J89" s="55">
        <v>1371583.01</v>
      </c>
      <c r="K89" s="55">
        <f t="shared" si="5"/>
        <v>100</v>
      </c>
      <c r="L89" s="55">
        <f t="shared" si="6"/>
        <v>1371583.01</v>
      </c>
      <c r="M89" s="175">
        <f t="shared" si="7"/>
        <v>1371583.01</v>
      </c>
      <c r="N89" s="175">
        <f t="shared" si="8"/>
        <v>100</v>
      </c>
    </row>
    <row r="90" spans="1:14" s="178" customFormat="1" ht="12.75" hidden="1">
      <c r="A90" s="75" t="s">
        <v>324</v>
      </c>
      <c r="B90" s="76" t="s">
        <v>125</v>
      </c>
      <c r="C90" s="77" t="s">
        <v>309</v>
      </c>
      <c r="D90" s="77"/>
      <c r="E90" s="78" t="s">
        <v>308</v>
      </c>
      <c r="F90" s="79"/>
      <c r="G90" s="79"/>
      <c r="H90" s="79"/>
      <c r="I90" s="79">
        <f>I91</f>
        <v>0</v>
      </c>
      <c r="J90" s="79">
        <f>J91</f>
        <v>0</v>
      </c>
      <c r="K90" s="79"/>
      <c r="L90" s="79">
        <f t="shared" si="6"/>
        <v>0</v>
      </c>
      <c r="M90" s="209"/>
      <c r="N90" s="209"/>
    </row>
    <row r="91" spans="1:14" s="178" customFormat="1" ht="12.75" hidden="1">
      <c r="A91" s="75" t="s">
        <v>324</v>
      </c>
      <c r="B91" s="76" t="s">
        <v>125</v>
      </c>
      <c r="C91" s="77" t="s">
        <v>309</v>
      </c>
      <c r="D91" s="80">
        <v>800</v>
      </c>
      <c r="E91" s="78" t="s">
        <v>213</v>
      </c>
      <c r="F91" s="79"/>
      <c r="G91" s="79"/>
      <c r="H91" s="79"/>
      <c r="I91" s="79">
        <v>0</v>
      </c>
      <c r="J91" s="79">
        <v>0</v>
      </c>
      <c r="K91" s="79"/>
      <c r="L91" s="79">
        <f t="shared" si="6"/>
        <v>0</v>
      </c>
      <c r="M91" s="209"/>
      <c r="N91" s="209"/>
    </row>
    <row r="92" spans="1:14" s="177" customFormat="1" ht="12.75">
      <c r="A92" s="53" t="s">
        <v>324</v>
      </c>
      <c r="B92" s="57" t="s">
        <v>127</v>
      </c>
      <c r="C92" s="166"/>
      <c r="D92" s="166"/>
      <c r="E92" s="69" t="s">
        <v>128</v>
      </c>
      <c r="F92" s="59">
        <f>F95+F100</f>
        <v>698365</v>
      </c>
      <c r="G92" s="59">
        <f>G95+G100</f>
        <v>698365</v>
      </c>
      <c r="H92" s="59">
        <f>(G92/F92)*100</f>
        <v>100</v>
      </c>
      <c r="I92" s="59">
        <f>I93+I98</f>
        <v>1463927.73</v>
      </c>
      <c r="J92" s="59">
        <f>J93</f>
        <v>1298000.01</v>
      </c>
      <c r="K92" s="59">
        <f t="shared" si="5"/>
        <v>88.66557982339744</v>
      </c>
      <c r="L92" s="59">
        <f t="shared" si="6"/>
        <v>2162292.73</v>
      </c>
      <c r="M92" s="176">
        <f t="shared" si="7"/>
        <v>1996365.01</v>
      </c>
      <c r="N92" s="176">
        <f t="shared" si="8"/>
        <v>92.32630634613473</v>
      </c>
    </row>
    <row r="93" spans="1:14" ht="12.75">
      <c r="A93" s="51" t="s">
        <v>324</v>
      </c>
      <c r="B93" s="62" t="s">
        <v>127</v>
      </c>
      <c r="C93" s="54" t="s">
        <v>230</v>
      </c>
      <c r="D93" s="54"/>
      <c r="E93" s="56" t="s">
        <v>345</v>
      </c>
      <c r="F93" s="55"/>
      <c r="G93" s="55"/>
      <c r="H93" s="55"/>
      <c r="I93" s="55">
        <f>I94</f>
        <v>1463927.73</v>
      </c>
      <c r="J93" s="55">
        <f>J94</f>
        <v>1298000.01</v>
      </c>
      <c r="K93" s="55">
        <f t="shared" si="5"/>
        <v>88.66557982339744</v>
      </c>
      <c r="L93" s="55">
        <f t="shared" si="6"/>
        <v>1463927.73</v>
      </c>
      <c r="M93" s="175">
        <f t="shared" si="7"/>
        <v>1298000.01</v>
      </c>
      <c r="N93" s="175">
        <f t="shared" si="8"/>
        <v>88.66557982339744</v>
      </c>
    </row>
    <row r="94" spans="1:14" ht="12.75">
      <c r="A94" s="51" t="s">
        <v>324</v>
      </c>
      <c r="B94" s="62" t="s">
        <v>127</v>
      </c>
      <c r="C94" s="54" t="s">
        <v>230</v>
      </c>
      <c r="D94" s="54">
        <v>200</v>
      </c>
      <c r="E94" s="56" t="s">
        <v>249</v>
      </c>
      <c r="F94" s="55"/>
      <c r="G94" s="55"/>
      <c r="H94" s="55"/>
      <c r="I94" s="55">
        <v>1463927.73</v>
      </c>
      <c r="J94" s="55">
        <v>1298000.01</v>
      </c>
      <c r="K94" s="55">
        <f t="shared" si="5"/>
        <v>88.66557982339744</v>
      </c>
      <c r="L94" s="55">
        <f t="shared" si="6"/>
        <v>1463927.73</v>
      </c>
      <c r="M94" s="175">
        <f t="shared" si="7"/>
        <v>1298000.01</v>
      </c>
      <c r="N94" s="175">
        <f t="shared" si="8"/>
        <v>88.66557982339744</v>
      </c>
    </row>
    <row r="95" spans="1:14" ht="45">
      <c r="A95" s="51" t="s">
        <v>324</v>
      </c>
      <c r="B95" s="62" t="s">
        <v>127</v>
      </c>
      <c r="C95" s="61" t="s">
        <v>242</v>
      </c>
      <c r="D95" s="61"/>
      <c r="E95" s="56" t="s">
        <v>241</v>
      </c>
      <c r="F95" s="55">
        <f>F96+F97</f>
        <v>200000</v>
      </c>
      <c r="G95" s="55">
        <f>G96+G97</f>
        <v>200000</v>
      </c>
      <c r="H95" s="55">
        <f>(G95/F95)*100</f>
        <v>100</v>
      </c>
      <c r="I95" s="55"/>
      <c r="J95" s="55"/>
      <c r="K95" s="55"/>
      <c r="L95" s="55">
        <f t="shared" si="6"/>
        <v>200000</v>
      </c>
      <c r="M95" s="175">
        <f t="shared" si="7"/>
        <v>200000</v>
      </c>
      <c r="N95" s="175">
        <f t="shared" si="8"/>
        <v>100</v>
      </c>
    </row>
    <row r="96" spans="1:14" ht="12.75">
      <c r="A96" s="51" t="s">
        <v>324</v>
      </c>
      <c r="B96" s="62" t="s">
        <v>127</v>
      </c>
      <c r="C96" s="61" t="s">
        <v>242</v>
      </c>
      <c r="D96" s="54">
        <v>200</v>
      </c>
      <c r="E96" s="56" t="s">
        <v>249</v>
      </c>
      <c r="F96" s="55">
        <v>42274</v>
      </c>
      <c r="G96" s="55">
        <v>42274</v>
      </c>
      <c r="H96" s="55">
        <f>(G96/F96)*100</f>
        <v>100</v>
      </c>
      <c r="I96" s="55"/>
      <c r="J96" s="55"/>
      <c r="K96" s="55"/>
      <c r="L96" s="55">
        <f>F96</f>
        <v>42274</v>
      </c>
      <c r="M96" s="175">
        <f>G96</f>
        <v>42274</v>
      </c>
      <c r="N96" s="175">
        <f t="shared" si="8"/>
        <v>100</v>
      </c>
    </row>
    <row r="97" spans="1:14" ht="12.75">
      <c r="A97" s="51" t="s">
        <v>324</v>
      </c>
      <c r="B97" s="62" t="s">
        <v>127</v>
      </c>
      <c r="C97" s="61" t="s">
        <v>242</v>
      </c>
      <c r="D97" s="54">
        <v>400</v>
      </c>
      <c r="E97" s="66" t="s">
        <v>342</v>
      </c>
      <c r="F97" s="55">
        <v>157726</v>
      </c>
      <c r="G97" s="55">
        <v>157726</v>
      </c>
      <c r="H97" s="55">
        <f>(G97/F97)*100</f>
        <v>100</v>
      </c>
      <c r="I97" s="55"/>
      <c r="J97" s="55"/>
      <c r="K97" s="55"/>
      <c r="L97" s="55">
        <f t="shared" si="6"/>
        <v>157726</v>
      </c>
      <c r="M97" s="175">
        <f t="shared" si="7"/>
        <v>157726</v>
      </c>
      <c r="N97" s="175">
        <f t="shared" si="8"/>
        <v>100</v>
      </c>
    </row>
    <row r="98" spans="1:14" ht="12.75" hidden="1">
      <c r="A98" s="51" t="s">
        <v>324</v>
      </c>
      <c r="B98" s="62" t="s">
        <v>127</v>
      </c>
      <c r="C98" s="54" t="s">
        <v>251</v>
      </c>
      <c r="D98" s="54"/>
      <c r="E98" s="56" t="s">
        <v>250</v>
      </c>
      <c r="F98" s="55"/>
      <c r="G98" s="55"/>
      <c r="H98" s="55"/>
      <c r="I98" s="55">
        <f>I99</f>
        <v>0</v>
      </c>
      <c r="J98" s="55">
        <v>0</v>
      </c>
      <c r="K98" s="55"/>
      <c r="L98" s="55"/>
      <c r="M98" s="175"/>
      <c r="N98" s="175"/>
    </row>
    <row r="99" spans="1:14" ht="12.75" hidden="1">
      <c r="A99" s="51" t="s">
        <v>324</v>
      </c>
      <c r="B99" s="62" t="s">
        <v>127</v>
      </c>
      <c r="C99" s="54" t="s">
        <v>251</v>
      </c>
      <c r="D99" s="54">
        <v>200</v>
      </c>
      <c r="E99" s="56" t="s">
        <v>249</v>
      </c>
      <c r="F99" s="55"/>
      <c r="G99" s="55"/>
      <c r="H99" s="55"/>
      <c r="I99" s="55">
        <v>0</v>
      </c>
      <c r="J99" s="55">
        <v>0</v>
      </c>
      <c r="K99" s="55"/>
      <c r="L99" s="55"/>
      <c r="M99" s="175"/>
      <c r="N99" s="175"/>
    </row>
    <row r="100" spans="1:14" s="178" customFormat="1" ht="33.75">
      <c r="A100" s="75" t="s">
        <v>324</v>
      </c>
      <c r="B100" s="76" t="s">
        <v>127</v>
      </c>
      <c r="C100" s="77" t="s">
        <v>414</v>
      </c>
      <c r="D100" s="80"/>
      <c r="E100" s="210" t="s">
        <v>406</v>
      </c>
      <c r="F100" s="79">
        <f>F101</f>
        <v>498365</v>
      </c>
      <c r="G100" s="79">
        <f>G101</f>
        <v>498365</v>
      </c>
      <c r="H100" s="55">
        <f>(G100/F100)*100</f>
        <v>100</v>
      </c>
      <c r="I100" s="79"/>
      <c r="J100" s="79"/>
      <c r="K100" s="79"/>
      <c r="L100" s="79">
        <f>F100</f>
        <v>498365</v>
      </c>
      <c r="M100" s="209">
        <f>G100</f>
        <v>498365</v>
      </c>
      <c r="N100" s="175">
        <f t="shared" si="8"/>
        <v>100</v>
      </c>
    </row>
    <row r="101" spans="1:14" s="178" customFormat="1" ht="12.75">
      <c r="A101" s="75" t="s">
        <v>324</v>
      </c>
      <c r="B101" s="76" t="s">
        <v>127</v>
      </c>
      <c r="C101" s="77" t="s">
        <v>414</v>
      </c>
      <c r="D101" s="80">
        <v>200</v>
      </c>
      <c r="E101" s="78" t="s">
        <v>249</v>
      </c>
      <c r="F101" s="79">
        <v>498365</v>
      </c>
      <c r="G101" s="79">
        <v>498365</v>
      </c>
      <c r="H101" s="55">
        <f>(G101/F101)*100</f>
        <v>100</v>
      </c>
      <c r="I101" s="79"/>
      <c r="J101" s="79"/>
      <c r="K101" s="79"/>
      <c r="L101" s="79">
        <f>F101</f>
        <v>498365</v>
      </c>
      <c r="M101" s="209">
        <f>G101</f>
        <v>498365</v>
      </c>
      <c r="N101" s="175">
        <f t="shared" si="8"/>
        <v>100</v>
      </c>
    </row>
    <row r="102" spans="1:15" s="177" customFormat="1" ht="12.75">
      <c r="A102" s="53" t="s">
        <v>324</v>
      </c>
      <c r="B102" s="57" t="s">
        <v>129</v>
      </c>
      <c r="C102" s="166"/>
      <c r="D102" s="166"/>
      <c r="E102" s="69" t="s">
        <v>130</v>
      </c>
      <c r="F102" s="59">
        <f>F103+F110+F114+F120+F116</f>
        <v>7414692.51</v>
      </c>
      <c r="G102" s="59">
        <f>G103+G110+G114+G120+G116</f>
        <v>7414667.92</v>
      </c>
      <c r="H102" s="59">
        <f>(G102/F102)*100</f>
        <v>99.9996683611631</v>
      </c>
      <c r="I102" s="59">
        <f>I105+I108+I110+I118+I112+I120</f>
        <v>9793089.430000002</v>
      </c>
      <c r="J102" s="59">
        <f>J105+J108+J110+J118+J112+J120</f>
        <v>9318368.61</v>
      </c>
      <c r="K102" s="59">
        <f t="shared" si="5"/>
        <v>95.15249173007906</v>
      </c>
      <c r="L102" s="59">
        <f t="shared" si="6"/>
        <v>17207781.94</v>
      </c>
      <c r="M102" s="176">
        <f t="shared" si="7"/>
        <v>16733036.53</v>
      </c>
      <c r="N102" s="176">
        <f t="shared" si="8"/>
        <v>97.24110049944065</v>
      </c>
      <c r="O102" s="198"/>
    </row>
    <row r="103" spans="1:14" ht="22.5">
      <c r="A103" s="51" t="s">
        <v>324</v>
      </c>
      <c r="B103" s="62" t="s">
        <v>129</v>
      </c>
      <c r="C103" s="62" t="s">
        <v>384</v>
      </c>
      <c r="D103" s="62"/>
      <c r="E103" s="67" t="s">
        <v>385</v>
      </c>
      <c r="F103" s="55">
        <f>F104</f>
        <v>155018</v>
      </c>
      <c r="G103" s="55">
        <f>G104</f>
        <v>155018</v>
      </c>
      <c r="H103" s="55"/>
      <c r="I103" s="59"/>
      <c r="J103" s="59"/>
      <c r="K103" s="55"/>
      <c r="L103" s="55">
        <f t="shared" si="6"/>
        <v>155018</v>
      </c>
      <c r="M103" s="175">
        <f t="shared" si="7"/>
        <v>155018</v>
      </c>
      <c r="N103" s="175"/>
    </row>
    <row r="104" spans="1:14" ht="12.75">
      <c r="A104" s="51" t="s">
        <v>324</v>
      </c>
      <c r="B104" s="62" t="s">
        <v>129</v>
      </c>
      <c r="C104" s="62" t="s">
        <v>384</v>
      </c>
      <c r="D104" s="54">
        <v>200</v>
      </c>
      <c r="E104" s="56" t="s">
        <v>249</v>
      </c>
      <c r="F104" s="55">
        <v>155018</v>
      </c>
      <c r="G104" s="55">
        <v>155018</v>
      </c>
      <c r="H104" s="55"/>
      <c r="I104" s="59"/>
      <c r="J104" s="59"/>
      <c r="K104" s="55"/>
      <c r="L104" s="55">
        <f t="shared" si="6"/>
        <v>155018</v>
      </c>
      <c r="M104" s="175">
        <f t="shared" si="7"/>
        <v>155018</v>
      </c>
      <c r="N104" s="175"/>
    </row>
    <row r="105" spans="1:14" ht="12.75">
      <c r="A105" s="51" t="s">
        <v>324</v>
      </c>
      <c r="B105" s="62" t="s">
        <v>129</v>
      </c>
      <c r="C105" s="54" t="s">
        <v>248</v>
      </c>
      <c r="D105" s="54"/>
      <c r="E105" s="56" t="s">
        <v>247</v>
      </c>
      <c r="F105" s="55"/>
      <c r="G105" s="55"/>
      <c r="H105" s="55"/>
      <c r="I105" s="55">
        <f>I106+I107</f>
        <v>4558846.5600000005</v>
      </c>
      <c r="J105" s="55">
        <f>J106+J107</f>
        <v>4144599.56</v>
      </c>
      <c r="K105" s="55">
        <f t="shared" si="5"/>
        <v>90.9133375175496</v>
      </c>
      <c r="L105" s="55">
        <f t="shared" si="6"/>
        <v>4558846.5600000005</v>
      </c>
      <c r="M105" s="175">
        <f t="shared" si="7"/>
        <v>4144599.56</v>
      </c>
      <c r="N105" s="175">
        <f t="shared" si="8"/>
        <v>90.9133375175496</v>
      </c>
    </row>
    <row r="106" spans="1:14" ht="12.75">
      <c r="A106" s="51" t="s">
        <v>324</v>
      </c>
      <c r="B106" s="62" t="s">
        <v>129</v>
      </c>
      <c r="C106" s="54" t="s">
        <v>248</v>
      </c>
      <c r="D106" s="54">
        <v>200</v>
      </c>
      <c r="E106" s="56" t="s">
        <v>249</v>
      </c>
      <c r="F106" s="55"/>
      <c r="G106" s="55"/>
      <c r="H106" s="55"/>
      <c r="I106" s="55">
        <v>4549902.91</v>
      </c>
      <c r="J106" s="55">
        <v>4135655.91</v>
      </c>
      <c r="K106" s="55">
        <f t="shared" si="5"/>
        <v>90.89547605313626</v>
      </c>
      <c r="L106" s="55">
        <f t="shared" si="6"/>
        <v>4549902.91</v>
      </c>
      <c r="M106" s="175">
        <f t="shared" si="7"/>
        <v>4135655.91</v>
      </c>
      <c r="N106" s="175">
        <f t="shared" si="8"/>
        <v>90.89547605313626</v>
      </c>
    </row>
    <row r="107" spans="1:14" ht="12.75">
      <c r="A107" s="51" t="s">
        <v>324</v>
      </c>
      <c r="B107" s="62" t="s">
        <v>129</v>
      </c>
      <c r="C107" s="54" t="s">
        <v>248</v>
      </c>
      <c r="D107" s="54">
        <v>800</v>
      </c>
      <c r="E107" s="56" t="s">
        <v>213</v>
      </c>
      <c r="F107" s="55"/>
      <c r="G107" s="55"/>
      <c r="H107" s="55"/>
      <c r="I107" s="55">
        <v>8943.65</v>
      </c>
      <c r="J107" s="55">
        <v>8943.65</v>
      </c>
      <c r="K107" s="55">
        <f t="shared" si="5"/>
        <v>100</v>
      </c>
      <c r="L107" s="55">
        <f t="shared" si="6"/>
        <v>8943.65</v>
      </c>
      <c r="M107" s="175">
        <f t="shared" si="7"/>
        <v>8943.65</v>
      </c>
      <c r="N107" s="175">
        <f t="shared" si="8"/>
        <v>100</v>
      </c>
    </row>
    <row r="108" spans="1:14" ht="12.75">
      <c r="A108" s="51" t="s">
        <v>324</v>
      </c>
      <c r="B108" s="62" t="s">
        <v>129</v>
      </c>
      <c r="C108" s="54" t="s">
        <v>251</v>
      </c>
      <c r="D108" s="54"/>
      <c r="E108" s="56" t="s">
        <v>250</v>
      </c>
      <c r="F108" s="55"/>
      <c r="G108" s="55"/>
      <c r="H108" s="55"/>
      <c r="I108" s="55">
        <f>I109</f>
        <v>4501577.63</v>
      </c>
      <c r="J108" s="55">
        <f>J109</f>
        <v>4465913.83</v>
      </c>
      <c r="K108" s="55">
        <f t="shared" si="5"/>
        <v>99.20774886203618</v>
      </c>
      <c r="L108" s="55">
        <f t="shared" si="6"/>
        <v>4501577.63</v>
      </c>
      <c r="M108" s="175">
        <f t="shared" si="7"/>
        <v>4465913.83</v>
      </c>
      <c r="N108" s="175">
        <f t="shared" si="8"/>
        <v>99.20774886203618</v>
      </c>
    </row>
    <row r="109" spans="1:14" ht="12.75">
      <c r="A109" s="51" t="s">
        <v>324</v>
      </c>
      <c r="B109" s="62" t="s">
        <v>129</v>
      </c>
      <c r="C109" s="54" t="s">
        <v>251</v>
      </c>
      <c r="D109" s="54">
        <v>200</v>
      </c>
      <c r="E109" s="56" t="s">
        <v>249</v>
      </c>
      <c r="F109" s="55"/>
      <c r="G109" s="55"/>
      <c r="H109" s="55"/>
      <c r="I109" s="55">
        <v>4501577.63</v>
      </c>
      <c r="J109" s="55">
        <v>4465913.83</v>
      </c>
      <c r="K109" s="55">
        <f t="shared" si="5"/>
        <v>99.20774886203618</v>
      </c>
      <c r="L109" s="55">
        <f t="shared" si="6"/>
        <v>4501577.63</v>
      </c>
      <c r="M109" s="175">
        <f t="shared" si="7"/>
        <v>4465913.83</v>
      </c>
      <c r="N109" s="175">
        <f t="shared" si="8"/>
        <v>99.20774886203618</v>
      </c>
    </row>
    <row r="110" spans="1:14" ht="12.75">
      <c r="A110" s="51" t="s">
        <v>324</v>
      </c>
      <c r="B110" s="62" t="s">
        <v>129</v>
      </c>
      <c r="C110" s="54" t="s">
        <v>253</v>
      </c>
      <c r="D110" s="54"/>
      <c r="E110" s="56"/>
      <c r="F110" s="55">
        <f>F111</f>
        <v>3200000</v>
      </c>
      <c r="G110" s="55">
        <f>G111</f>
        <v>3200000</v>
      </c>
      <c r="H110" s="55">
        <f>(G110/F110)*100</f>
        <v>100</v>
      </c>
      <c r="I110" s="55">
        <f>I111</f>
        <v>0</v>
      </c>
      <c r="J110" s="55">
        <f>J111</f>
        <v>0</v>
      </c>
      <c r="K110" s="55"/>
      <c r="L110" s="55">
        <f t="shared" si="6"/>
        <v>3200000</v>
      </c>
      <c r="M110" s="175">
        <f t="shared" si="7"/>
        <v>3200000</v>
      </c>
      <c r="N110" s="175">
        <f t="shared" si="8"/>
        <v>100</v>
      </c>
    </row>
    <row r="111" spans="1:14" ht="12.75">
      <c r="A111" s="51" t="s">
        <v>324</v>
      </c>
      <c r="B111" s="62" t="s">
        <v>129</v>
      </c>
      <c r="C111" s="54" t="s">
        <v>253</v>
      </c>
      <c r="D111" s="54">
        <v>200</v>
      </c>
      <c r="E111" s="56" t="s">
        <v>249</v>
      </c>
      <c r="F111" s="55">
        <v>3200000</v>
      </c>
      <c r="G111" s="55">
        <v>3200000</v>
      </c>
      <c r="H111" s="55">
        <f>(G111/F111)*100</f>
        <v>100</v>
      </c>
      <c r="I111" s="55">
        <v>0</v>
      </c>
      <c r="J111" s="55">
        <v>0</v>
      </c>
      <c r="K111" s="55"/>
      <c r="L111" s="55">
        <f t="shared" si="6"/>
        <v>3200000</v>
      </c>
      <c r="M111" s="175">
        <f t="shared" si="7"/>
        <v>3200000</v>
      </c>
      <c r="N111" s="175">
        <f t="shared" si="8"/>
        <v>100</v>
      </c>
    </row>
    <row r="112" spans="1:14" ht="22.5">
      <c r="A112" s="51" t="s">
        <v>324</v>
      </c>
      <c r="B112" s="62" t="s">
        <v>129</v>
      </c>
      <c r="C112" s="54" t="s">
        <v>378</v>
      </c>
      <c r="D112" s="61"/>
      <c r="E112" s="56" t="s">
        <v>379</v>
      </c>
      <c r="F112" s="55"/>
      <c r="G112" s="55"/>
      <c r="H112" s="55"/>
      <c r="I112" s="55">
        <f>I113</f>
        <v>42000</v>
      </c>
      <c r="J112" s="55">
        <f>J113</f>
        <v>42000</v>
      </c>
      <c r="K112" s="55">
        <f>(J112/I112)*100</f>
        <v>100</v>
      </c>
      <c r="L112" s="55">
        <f aca="true" t="shared" si="9" ref="L112:M115">F112+I112</f>
        <v>42000</v>
      </c>
      <c r="M112" s="175">
        <f t="shared" si="9"/>
        <v>42000</v>
      </c>
      <c r="N112" s="175">
        <f>(M112/L112)*100</f>
        <v>100</v>
      </c>
    </row>
    <row r="113" spans="1:14" ht="12.75">
      <c r="A113" s="51" t="s">
        <v>324</v>
      </c>
      <c r="B113" s="62" t="s">
        <v>129</v>
      </c>
      <c r="C113" s="54" t="s">
        <v>378</v>
      </c>
      <c r="D113" s="54">
        <v>200</v>
      </c>
      <c r="E113" s="56" t="s">
        <v>249</v>
      </c>
      <c r="F113" s="55"/>
      <c r="G113" s="55"/>
      <c r="H113" s="55"/>
      <c r="I113" s="55">
        <v>42000</v>
      </c>
      <c r="J113" s="55">
        <v>42000</v>
      </c>
      <c r="K113" s="55">
        <f>(J113/I113)*100</f>
        <v>100</v>
      </c>
      <c r="L113" s="55">
        <f t="shared" si="9"/>
        <v>42000</v>
      </c>
      <c r="M113" s="175">
        <f t="shared" si="9"/>
        <v>42000</v>
      </c>
      <c r="N113" s="175">
        <f>(M113/L113)*100</f>
        <v>100</v>
      </c>
    </row>
    <row r="114" spans="1:14" ht="12.75">
      <c r="A114" s="51" t="s">
        <v>324</v>
      </c>
      <c r="B114" s="62" t="s">
        <v>129</v>
      </c>
      <c r="C114" s="54" t="s">
        <v>386</v>
      </c>
      <c r="D114" s="61"/>
      <c r="E114" s="56" t="s">
        <v>387</v>
      </c>
      <c r="F114" s="55">
        <f>F115</f>
        <v>52155</v>
      </c>
      <c r="G114" s="55">
        <f>G115</f>
        <v>52154.53</v>
      </c>
      <c r="H114" s="55">
        <f>(G114/F114)*100</f>
        <v>99.99909883999617</v>
      </c>
      <c r="I114" s="55"/>
      <c r="J114" s="55"/>
      <c r="K114" s="55"/>
      <c r="L114" s="55">
        <f t="shared" si="9"/>
        <v>52155</v>
      </c>
      <c r="M114" s="175">
        <f t="shared" si="9"/>
        <v>52154.53</v>
      </c>
      <c r="N114" s="175">
        <f>(M114/L114)*100</f>
        <v>99.99909883999617</v>
      </c>
    </row>
    <row r="115" spans="1:14" ht="12.75">
      <c r="A115" s="51" t="s">
        <v>324</v>
      </c>
      <c r="B115" s="62" t="s">
        <v>129</v>
      </c>
      <c r="C115" s="54" t="s">
        <v>386</v>
      </c>
      <c r="D115" s="54">
        <v>200</v>
      </c>
      <c r="E115" s="56" t="s">
        <v>249</v>
      </c>
      <c r="F115" s="55">
        <v>52155</v>
      </c>
      <c r="G115" s="55">
        <v>52154.53</v>
      </c>
      <c r="H115" s="55">
        <f>(G115/F115)*100</f>
        <v>99.99909883999617</v>
      </c>
      <c r="I115" s="55"/>
      <c r="J115" s="55"/>
      <c r="K115" s="55"/>
      <c r="L115" s="55">
        <f t="shared" si="9"/>
        <v>52155</v>
      </c>
      <c r="M115" s="175">
        <f t="shared" si="9"/>
        <v>52154.53</v>
      </c>
      <c r="N115" s="175">
        <f>(M115/L115)*100</f>
        <v>99.99909883999617</v>
      </c>
    </row>
    <row r="116" spans="1:14" s="178" customFormat="1" ht="33.75">
      <c r="A116" s="75" t="s">
        <v>324</v>
      </c>
      <c r="B116" s="76" t="s">
        <v>129</v>
      </c>
      <c r="C116" s="80" t="s">
        <v>414</v>
      </c>
      <c r="D116" s="77"/>
      <c r="E116" s="78" t="s">
        <v>406</v>
      </c>
      <c r="F116" s="79">
        <f>F117</f>
        <v>2121385.51</v>
      </c>
      <c r="G116" s="79">
        <f>G117</f>
        <v>2121385.51</v>
      </c>
      <c r="H116" s="55">
        <f>(G116/F116)*100</f>
        <v>100</v>
      </c>
      <c r="I116" s="79"/>
      <c r="J116" s="79"/>
      <c r="K116" s="79"/>
      <c r="L116" s="79">
        <f>F116</f>
        <v>2121385.51</v>
      </c>
      <c r="M116" s="209">
        <f>G116</f>
        <v>2121385.51</v>
      </c>
      <c r="N116" s="175">
        <f>(M116/L116)*100</f>
        <v>100</v>
      </c>
    </row>
    <row r="117" spans="1:14" s="178" customFormat="1" ht="12.75">
      <c r="A117" s="75" t="s">
        <v>324</v>
      </c>
      <c r="B117" s="76" t="s">
        <v>129</v>
      </c>
      <c r="C117" s="80" t="s">
        <v>414</v>
      </c>
      <c r="D117" s="80">
        <v>200</v>
      </c>
      <c r="E117" s="78" t="s">
        <v>249</v>
      </c>
      <c r="F117" s="79">
        <v>2121385.51</v>
      </c>
      <c r="G117" s="79">
        <v>2121385.51</v>
      </c>
      <c r="H117" s="55">
        <f>(G117/F117)*100</f>
        <v>100</v>
      </c>
      <c r="I117" s="79"/>
      <c r="J117" s="79"/>
      <c r="K117" s="79"/>
      <c r="L117" s="79">
        <f>F117</f>
        <v>2121385.51</v>
      </c>
      <c r="M117" s="209">
        <f>G117</f>
        <v>2121385.51</v>
      </c>
      <c r="N117" s="209"/>
    </row>
    <row r="118" spans="1:14" ht="12.75">
      <c r="A118" s="51" t="s">
        <v>324</v>
      </c>
      <c r="B118" s="62" t="s">
        <v>129</v>
      </c>
      <c r="C118" s="54" t="s">
        <v>259</v>
      </c>
      <c r="D118" s="54"/>
      <c r="E118" s="56" t="s">
        <v>258</v>
      </c>
      <c r="F118" s="55"/>
      <c r="G118" s="55"/>
      <c r="H118" s="55"/>
      <c r="I118" s="55">
        <f>I119</f>
        <v>576665.24</v>
      </c>
      <c r="J118" s="55">
        <f>J119</f>
        <v>566585.18</v>
      </c>
      <c r="K118" s="55">
        <f t="shared" si="5"/>
        <v>98.252008392252</v>
      </c>
      <c r="L118" s="55">
        <f t="shared" si="6"/>
        <v>576665.24</v>
      </c>
      <c r="M118" s="175">
        <f t="shared" si="7"/>
        <v>566585.18</v>
      </c>
      <c r="N118" s="175">
        <f t="shared" si="8"/>
        <v>98.252008392252</v>
      </c>
    </row>
    <row r="119" spans="1:14" ht="12.75">
      <c r="A119" s="51" t="s">
        <v>324</v>
      </c>
      <c r="B119" s="62" t="s">
        <v>129</v>
      </c>
      <c r="C119" s="54" t="s">
        <v>259</v>
      </c>
      <c r="D119" s="54">
        <v>200</v>
      </c>
      <c r="E119" s="56" t="s">
        <v>249</v>
      </c>
      <c r="F119" s="55"/>
      <c r="G119" s="55"/>
      <c r="H119" s="55"/>
      <c r="I119" s="55">
        <v>576665.24</v>
      </c>
      <c r="J119" s="55">
        <v>566585.18</v>
      </c>
      <c r="K119" s="55">
        <f t="shared" si="5"/>
        <v>98.252008392252</v>
      </c>
      <c r="L119" s="55">
        <f t="shared" si="6"/>
        <v>576665.24</v>
      </c>
      <c r="M119" s="175">
        <f t="shared" si="7"/>
        <v>566585.18</v>
      </c>
      <c r="N119" s="175">
        <f t="shared" si="8"/>
        <v>98.252008392252</v>
      </c>
    </row>
    <row r="120" spans="1:14" ht="12.75">
      <c r="A120" s="51" t="s">
        <v>324</v>
      </c>
      <c r="B120" s="62" t="s">
        <v>129</v>
      </c>
      <c r="C120" s="48" t="s">
        <v>317</v>
      </c>
      <c r="D120" s="61"/>
      <c r="E120" s="56" t="s">
        <v>316</v>
      </c>
      <c r="F120" s="55">
        <f>F121</f>
        <v>1886134</v>
      </c>
      <c r="G120" s="55">
        <f>G121</f>
        <v>1886109.88</v>
      </c>
      <c r="H120" s="55">
        <f>(G120/F120)*100</f>
        <v>99.99872119372219</v>
      </c>
      <c r="I120" s="55">
        <f>I121</f>
        <v>114000</v>
      </c>
      <c r="J120" s="55">
        <f>J121</f>
        <v>99270.04</v>
      </c>
      <c r="K120" s="55">
        <f t="shared" si="5"/>
        <v>87.07898245614034</v>
      </c>
      <c r="L120" s="55">
        <f t="shared" si="6"/>
        <v>2000134</v>
      </c>
      <c r="M120" s="175">
        <f t="shared" si="7"/>
        <v>1985379.92</v>
      </c>
      <c r="N120" s="175">
        <f t="shared" si="8"/>
        <v>99.26234542285667</v>
      </c>
    </row>
    <row r="121" spans="1:14" ht="12.75">
      <c r="A121" s="51" t="s">
        <v>324</v>
      </c>
      <c r="B121" s="62" t="s">
        <v>129</v>
      </c>
      <c r="C121" s="48" t="s">
        <v>317</v>
      </c>
      <c r="D121" s="61">
        <v>200</v>
      </c>
      <c r="E121" s="56" t="s">
        <v>249</v>
      </c>
      <c r="F121" s="55">
        <v>1886134</v>
      </c>
      <c r="G121" s="55">
        <v>1886109.88</v>
      </c>
      <c r="H121" s="55">
        <f>(G121/F121)*100</f>
        <v>99.99872119372219</v>
      </c>
      <c r="I121" s="55">
        <v>114000</v>
      </c>
      <c r="J121" s="55">
        <v>99270.04</v>
      </c>
      <c r="K121" s="55">
        <f t="shared" si="5"/>
        <v>87.07898245614034</v>
      </c>
      <c r="L121" s="55">
        <f t="shared" si="6"/>
        <v>2000134</v>
      </c>
      <c r="M121" s="175">
        <f t="shared" si="7"/>
        <v>1985379.92</v>
      </c>
      <c r="N121" s="175">
        <f t="shared" si="8"/>
        <v>99.26234542285667</v>
      </c>
    </row>
    <row r="122" spans="1:14" s="177" customFormat="1" ht="12.75">
      <c r="A122" s="53" t="s">
        <v>324</v>
      </c>
      <c r="B122" s="57" t="s">
        <v>131</v>
      </c>
      <c r="C122" s="65"/>
      <c r="D122" s="65"/>
      <c r="E122" s="170" t="s">
        <v>132</v>
      </c>
      <c r="F122" s="59">
        <f>F123</f>
        <v>1003138.56</v>
      </c>
      <c r="G122" s="59">
        <f>G123</f>
        <v>1003138.56</v>
      </c>
      <c r="H122" s="59">
        <f>(G122/F122)*100</f>
        <v>100</v>
      </c>
      <c r="I122" s="59">
        <f>I125</f>
        <v>8430236.829999998</v>
      </c>
      <c r="J122" s="59">
        <f>J125</f>
        <v>8198933.300000001</v>
      </c>
      <c r="K122" s="59">
        <f t="shared" si="5"/>
        <v>97.25626296550914</v>
      </c>
      <c r="L122" s="59">
        <f t="shared" si="6"/>
        <v>9433375.389999999</v>
      </c>
      <c r="M122" s="176">
        <f t="shared" si="7"/>
        <v>9202071.860000001</v>
      </c>
      <c r="N122" s="176">
        <f t="shared" si="8"/>
        <v>97.54803004823496</v>
      </c>
    </row>
    <row r="123" spans="1:14" s="178" customFormat="1" ht="33.75">
      <c r="A123" s="75" t="s">
        <v>324</v>
      </c>
      <c r="B123" s="76" t="s">
        <v>131</v>
      </c>
      <c r="C123" s="80" t="s">
        <v>414</v>
      </c>
      <c r="D123" s="77"/>
      <c r="E123" s="78" t="s">
        <v>406</v>
      </c>
      <c r="F123" s="79">
        <f>F124</f>
        <v>1003138.56</v>
      </c>
      <c r="G123" s="79">
        <f>G124</f>
        <v>1003138.56</v>
      </c>
      <c r="H123" s="55">
        <f>(G123/F123)*100</f>
        <v>100</v>
      </c>
      <c r="I123" s="79"/>
      <c r="J123" s="79"/>
      <c r="K123" s="79"/>
      <c r="L123" s="79">
        <f>F123</f>
        <v>1003138.56</v>
      </c>
      <c r="M123" s="209">
        <f>G123</f>
        <v>1003138.56</v>
      </c>
      <c r="N123" s="209">
        <f t="shared" si="8"/>
        <v>100</v>
      </c>
    </row>
    <row r="124" spans="1:14" s="178" customFormat="1" ht="12.75">
      <c r="A124" s="75" t="s">
        <v>324</v>
      </c>
      <c r="B124" s="76" t="s">
        <v>131</v>
      </c>
      <c r="C124" s="80" t="s">
        <v>414</v>
      </c>
      <c r="D124" s="77">
        <v>200</v>
      </c>
      <c r="E124" s="78" t="s">
        <v>249</v>
      </c>
      <c r="F124" s="79">
        <v>1003138.56</v>
      </c>
      <c r="G124" s="79">
        <v>1003138.56</v>
      </c>
      <c r="H124" s="55">
        <f>(G124/F124)*100</f>
        <v>100</v>
      </c>
      <c r="I124" s="79"/>
      <c r="J124" s="79"/>
      <c r="K124" s="79"/>
      <c r="L124" s="79">
        <f>F124</f>
        <v>1003138.56</v>
      </c>
      <c r="M124" s="209">
        <f>G124</f>
        <v>1003138.56</v>
      </c>
      <c r="N124" s="209">
        <f t="shared" si="8"/>
        <v>100</v>
      </c>
    </row>
    <row r="125" spans="1:14" ht="12.75">
      <c r="A125" s="51" t="s">
        <v>324</v>
      </c>
      <c r="B125" s="62" t="s">
        <v>131</v>
      </c>
      <c r="C125" s="54" t="s">
        <v>257</v>
      </c>
      <c r="D125" s="54"/>
      <c r="E125" s="56"/>
      <c r="F125" s="55"/>
      <c r="G125" s="55"/>
      <c r="H125" s="55"/>
      <c r="I125" s="55">
        <f>I126+I127+I128</f>
        <v>8430236.829999998</v>
      </c>
      <c r="J125" s="55">
        <f>J126+J127+J128</f>
        <v>8198933.300000001</v>
      </c>
      <c r="K125" s="55">
        <f t="shared" si="5"/>
        <v>97.25626296550914</v>
      </c>
      <c r="L125" s="55">
        <f t="shared" si="6"/>
        <v>8430236.829999998</v>
      </c>
      <c r="M125" s="175">
        <f t="shared" si="7"/>
        <v>8198933.300000001</v>
      </c>
      <c r="N125" s="175">
        <f t="shared" si="8"/>
        <v>97.25626296550914</v>
      </c>
    </row>
    <row r="126" spans="1:14" ht="33.75">
      <c r="A126" s="51" t="s">
        <v>324</v>
      </c>
      <c r="B126" s="62" t="s">
        <v>131</v>
      </c>
      <c r="C126" s="54" t="s">
        <v>257</v>
      </c>
      <c r="D126" s="54">
        <v>100</v>
      </c>
      <c r="E126" s="56" t="s">
        <v>328</v>
      </c>
      <c r="F126" s="55"/>
      <c r="G126" s="55"/>
      <c r="H126" s="55"/>
      <c r="I126" s="55">
        <v>6689167.97</v>
      </c>
      <c r="J126" s="55">
        <v>6682255.48</v>
      </c>
      <c r="K126" s="55">
        <f t="shared" si="5"/>
        <v>99.89666143784996</v>
      </c>
      <c r="L126" s="55">
        <f t="shared" si="6"/>
        <v>6689167.97</v>
      </c>
      <c r="M126" s="175">
        <f t="shared" si="7"/>
        <v>6682255.48</v>
      </c>
      <c r="N126" s="175">
        <f t="shared" si="8"/>
        <v>99.89666143784996</v>
      </c>
    </row>
    <row r="127" spans="1:14" ht="12.75">
      <c r="A127" s="51" t="s">
        <v>324</v>
      </c>
      <c r="B127" s="62" t="s">
        <v>131</v>
      </c>
      <c r="C127" s="54" t="s">
        <v>257</v>
      </c>
      <c r="D127" s="54">
        <v>200</v>
      </c>
      <c r="E127" s="56" t="s">
        <v>249</v>
      </c>
      <c r="F127" s="55"/>
      <c r="G127" s="55"/>
      <c r="H127" s="55"/>
      <c r="I127" s="55">
        <v>1723854.91</v>
      </c>
      <c r="J127" s="55">
        <v>1499463.87</v>
      </c>
      <c r="K127" s="55">
        <f t="shared" si="5"/>
        <v>86.98318294084275</v>
      </c>
      <c r="L127" s="55">
        <f t="shared" si="6"/>
        <v>1723854.91</v>
      </c>
      <c r="M127" s="175">
        <f t="shared" si="7"/>
        <v>1499463.87</v>
      </c>
      <c r="N127" s="175">
        <f t="shared" si="8"/>
        <v>86.98318294084275</v>
      </c>
    </row>
    <row r="128" spans="1:14" ht="12.75">
      <c r="A128" s="51" t="s">
        <v>324</v>
      </c>
      <c r="B128" s="62" t="s">
        <v>131</v>
      </c>
      <c r="C128" s="54" t="s">
        <v>257</v>
      </c>
      <c r="D128" s="54">
        <v>800</v>
      </c>
      <c r="E128" s="56" t="s">
        <v>213</v>
      </c>
      <c r="F128" s="55"/>
      <c r="G128" s="55"/>
      <c r="H128" s="55"/>
      <c r="I128" s="55">
        <v>17213.95</v>
      </c>
      <c r="J128" s="55">
        <v>17213.95</v>
      </c>
      <c r="K128" s="55">
        <f t="shared" si="5"/>
        <v>100</v>
      </c>
      <c r="L128" s="55">
        <f t="shared" si="6"/>
        <v>17213.95</v>
      </c>
      <c r="M128" s="175">
        <f t="shared" si="7"/>
        <v>17213.95</v>
      </c>
      <c r="N128" s="175">
        <f t="shared" si="8"/>
        <v>100</v>
      </c>
    </row>
    <row r="129" spans="1:14" s="177" customFormat="1" ht="12.75">
      <c r="A129" s="53" t="s">
        <v>324</v>
      </c>
      <c r="B129" s="57" t="s">
        <v>133</v>
      </c>
      <c r="C129" s="166"/>
      <c r="D129" s="166"/>
      <c r="E129" s="60" t="s">
        <v>134</v>
      </c>
      <c r="F129" s="59">
        <f aca="true" t="shared" si="10" ref="F129:J130">F130</f>
        <v>0</v>
      </c>
      <c r="G129" s="59"/>
      <c r="H129" s="59"/>
      <c r="I129" s="59">
        <f t="shared" si="10"/>
        <v>89150</v>
      </c>
      <c r="J129" s="59">
        <f t="shared" si="10"/>
        <v>89150</v>
      </c>
      <c r="K129" s="59">
        <f t="shared" si="5"/>
        <v>100</v>
      </c>
      <c r="L129" s="59">
        <f t="shared" si="6"/>
        <v>89150</v>
      </c>
      <c r="M129" s="176">
        <f t="shared" si="7"/>
        <v>89150</v>
      </c>
      <c r="N129" s="176">
        <f t="shared" si="8"/>
        <v>100</v>
      </c>
    </row>
    <row r="130" spans="1:14" s="177" customFormat="1" ht="12.75">
      <c r="A130" s="53" t="s">
        <v>324</v>
      </c>
      <c r="B130" s="53" t="s">
        <v>135</v>
      </c>
      <c r="C130" s="65"/>
      <c r="D130" s="65"/>
      <c r="E130" s="69" t="s">
        <v>346</v>
      </c>
      <c r="F130" s="59">
        <f>F131</f>
        <v>0</v>
      </c>
      <c r="G130" s="59"/>
      <c r="H130" s="59"/>
      <c r="I130" s="59">
        <f t="shared" si="10"/>
        <v>89150</v>
      </c>
      <c r="J130" s="59">
        <f t="shared" si="10"/>
        <v>89150</v>
      </c>
      <c r="K130" s="59">
        <f t="shared" si="5"/>
        <v>100</v>
      </c>
      <c r="L130" s="59">
        <f t="shared" si="6"/>
        <v>89150</v>
      </c>
      <c r="M130" s="176">
        <f t="shared" si="7"/>
        <v>89150</v>
      </c>
      <c r="N130" s="176">
        <f t="shared" si="8"/>
        <v>100</v>
      </c>
    </row>
    <row r="131" spans="1:14" ht="12.75">
      <c r="A131" s="51" t="s">
        <v>324</v>
      </c>
      <c r="B131" s="51" t="s">
        <v>135</v>
      </c>
      <c r="C131" s="54" t="s">
        <v>164</v>
      </c>
      <c r="D131" s="54"/>
      <c r="E131" s="58" t="s">
        <v>163</v>
      </c>
      <c r="F131" s="55"/>
      <c r="G131" s="55"/>
      <c r="H131" s="55"/>
      <c r="I131" s="55">
        <f>I132</f>
        <v>89150</v>
      </c>
      <c r="J131" s="55">
        <f>J132</f>
        <v>89150</v>
      </c>
      <c r="K131" s="55">
        <f t="shared" si="5"/>
        <v>100</v>
      </c>
      <c r="L131" s="55">
        <f t="shared" si="6"/>
        <v>89150</v>
      </c>
      <c r="M131" s="175">
        <f t="shared" si="7"/>
        <v>89150</v>
      </c>
      <c r="N131" s="175">
        <f t="shared" si="8"/>
        <v>100</v>
      </c>
    </row>
    <row r="132" spans="1:14" ht="12.75">
      <c r="A132" s="51" t="s">
        <v>324</v>
      </c>
      <c r="B132" s="51" t="s">
        <v>135</v>
      </c>
      <c r="C132" s="54" t="s">
        <v>164</v>
      </c>
      <c r="D132" s="54">
        <v>200</v>
      </c>
      <c r="E132" s="56" t="s">
        <v>249</v>
      </c>
      <c r="F132" s="55"/>
      <c r="G132" s="55"/>
      <c r="H132" s="55"/>
      <c r="I132" s="55">
        <v>89150</v>
      </c>
      <c r="J132" s="55">
        <v>89150</v>
      </c>
      <c r="K132" s="55">
        <f t="shared" si="5"/>
        <v>100</v>
      </c>
      <c r="L132" s="55">
        <f t="shared" si="6"/>
        <v>89150</v>
      </c>
      <c r="M132" s="175">
        <f t="shared" si="7"/>
        <v>89150</v>
      </c>
      <c r="N132" s="175">
        <f t="shared" si="8"/>
        <v>100</v>
      </c>
    </row>
    <row r="133" spans="1:14" s="177" customFormat="1" ht="12.75">
      <c r="A133" s="53" t="s">
        <v>324</v>
      </c>
      <c r="B133" s="53" t="s">
        <v>137</v>
      </c>
      <c r="C133" s="165"/>
      <c r="D133" s="165"/>
      <c r="E133" s="60" t="s">
        <v>347</v>
      </c>
      <c r="F133" s="59">
        <f>F134</f>
        <v>0</v>
      </c>
      <c r="G133" s="59"/>
      <c r="H133" s="59"/>
      <c r="I133" s="59">
        <f>I134</f>
        <v>4542607.86</v>
      </c>
      <c r="J133" s="59">
        <f>J134</f>
        <v>4542607.86</v>
      </c>
      <c r="K133" s="59">
        <f t="shared" si="5"/>
        <v>100</v>
      </c>
      <c r="L133" s="59">
        <f t="shared" si="6"/>
        <v>4542607.86</v>
      </c>
      <c r="M133" s="176">
        <f t="shared" si="7"/>
        <v>4542607.86</v>
      </c>
      <c r="N133" s="176">
        <f t="shared" si="8"/>
        <v>100</v>
      </c>
    </row>
    <row r="134" spans="1:14" s="177" customFormat="1" ht="12.75">
      <c r="A134" s="53" t="s">
        <v>324</v>
      </c>
      <c r="B134" s="57" t="s">
        <v>139</v>
      </c>
      <c r="C134" s="166"/>
      <c r="D134" s="166"/>
      <c r="E134" s="69" t="s">
        <v>140</v>
      </c>
      <c r="F134" s="59">
        <f>F135+F141+F142+F143</f>
        <v>0</v>
      </c>
      <c r="G134" s="59"/>
      <c r="H134" s="59"/>
      <c r="I134" s="59">
        <f>I135+I141+I143</f>
        <v>4542607.86</v>
      </c>
      <c r="J134" s="59">
        <f>J135+J141+J143</f>
        <v>4542607.86</v>
      </c>
      <c r="K134" s="59">
        <f t="shared" si="5"/>
        <v>100</v>
      </c>
      <c r="L134" s="59">
        <f t="shared" si="6"/>
        <v>4542607.86</v>
      </c>
      <c r="M134" s="176">
        <f t="shared" si="7"/>
        <v>4542607.86</v>
      </c>
      <c r="N134" s="176">
        <f t="shared" si="8"/>
        <v>100</v>
      </c>
    </row>
    <row r="135" spans="1:14" ht="15" customHeight="1">
      <c r="A135" s="51" t="s">
        <v>324</v>
      </c>
      <c r="B135" s="62" t="s">
        <v>139</v>
      </c>
      <c r="C135" s="54" t="s">
        <v>210</v>
      </c>
      <c r="D135" s="54"/>
      <c r="E135" s="56" t="s">
        <v>209</v>
      </c>
      <c r="F135" s="55">
        <f>F136</f>
        <v>0</v>
      </c>
      <c r="G135" s="55"/>
      <c r="H135" s="55"/>
      <c r="I135" s="55">
        <f>I136+I137+I138+I139+I140</f>
        <v>4542607.86</v>
      </c>
      <c r="J135" s="55">
        <f>J136+J137+J138+J139+J140</f>
        <v>4542607.86</v>
      </c>
      <c r="K135" s="55">
        <f t="shared" si="5"/>
        <v>100</v>
      </c>
      <c r="L135" s="55">
        <f t="shared" si="6"/>
        <v>4542607.86</v>
      </c>
      <c r="M135" s="175">
        <f t="shared" si="7"/>
        <v>4542607.86</v>
      </c>
      <c r="N135" s="175">
        <f t="shared" si="8"/>
        <v>100</v>
      </c>
    </row>
    <row r="136" spans="1:14" ht="33.75" hidden="1">
      <c r="A136" s="51" t="s">
        <v>324</v>
      </c>
      <c r="B136" s="62" t="s">
        <v>139</v>
      </c>
      <c r="C136" s="54" t="s">
        <v>348</v>
      </c>
      <c r="D136" s="54">
        <v>100</v>
      </c>
      <c r="E136" s="56" t="s">
        <v>328</v>
      </c>
      <c r="F136" s="55"/>
      <c r="G136" s="55"/>
      <c r="H136" s="55"/>
      <c r="I136" s="55">
        <v>0</v>
      </c>
      <c r="J136" s="55"/>
      <c r="K136" s="55" t="e">
        <f t="shared" si="5"/>
        <v>#DIV/0!</v>
      </c>
      <c r="L136" s="55">
        <f t="shared" si="6"/>
        <v>0</v>
      </c>
      <c r="M136" s="175">
        <f t="shared" si="7"/>
        <v>0</v>
      </c>
      <c r="N136" s="175" t="e">
        <f t="shared" si="8"/>
        <v>#DIV/0!</v>
      </c>
    </row>
    <row r="137" spans="1:14" ht="12.75" hidden="1">
      <c r="A137" s="51" t="s">
        <v>324</v>
      </c>
      <c r="B137" s="62" t="s">
        <v>139</v>
      </c>
      <c r="C137" s="54" t="s">
        <v>348</v>
      </c>
      <c r="D137" s="54">
        <v>200</v>
      </c>
      <c r="E137" s="56" t="s">
        <v>249</v>
      </c>
      <c r="F137" s="55"/>
      <c r="G137" s="55"/>
      <c r="H137" s="55"/>
      <c r="I137" s="55">
        <v>0</v>
      </c>
      <c r="J137" s="55"/>
      <c r="K137" s="55" t="e">
        <f t="shared" si="5"/>
        <v>#DIV/0!</v>
      </c>
      <c r="L137" s="55">
        <f t="shared" si="6"/>
        <v>0</v>
      </c>
      <c r="M137" s="175">
        <f t="shared" si="7"/>
        <v>0</v>
      </c>
      <c r="N137" s="175" t="e">
        <f t="shared" si="8"/>
        <v>#DIV/0!</v>
      </c>
    </row>
    <row r="138" spans="1:14" ht="12.75" hidden="1">
      <c r="A138" s="51" t="s">
        <v>324</v>
      </c>
      <c r="B138" s="62" t="s">
        <v>139</v>
      </c>
      <c r="C138" s="54" t="s">
        <v>348</v>
      </c>
      <c r="D138" s="54">
        <v>300</v>
      </c>
      <c r="E138" s="56" t="s">
        <v>177</v>
      </c>
      <c r="F138" s="55"/>
      <c r="G138" s="55"/>
      <c r="H138" s="55"/>
      <c r="I138" s="55">
        <v>0</v>
      </c>
      <c r="J138" s="55"/>
      <c r="K138" s="55" t="e">
        <f t="shared" si="5"/>
        <v>#DIV/0!</v>
      </c>
      <c r="L138" s="55">
        <f t="shared" si="6"/>
        <v>0</v>
      </c>
      <c r="M138" s="175">
        <f t="shared" si="7"/>
        <v>0</v>
      </c>
      <c r="N138" s="175" t="e">
        <f t="shared" si="8"/>
        <v>#DIV/0!</v>
      </c>
    </row>
    <row r="139" spans="1:14" ht="12.75">
      <c r="A139" s="51" t="s">
        <v>324</v>
      </c>
      <c r="B139" s="62" t="s">
        <v>139</v>
      </c>
      <c r="C139" s="54" t="s">
        <v>210</v>
      </c>
      <c r="D139" s="54">
        <v>500</v>
      </c>
      <c r="E139" s="58" t="s">
        <v>212</v>
      </c>
      <c r="F139" s="55"/>
      <c r="G139" s="55"/>
      <c r="H139" s="55"/>
      <c r="I139" s="55">
        <f>3052254+1490353.86</f>
        <v>4542607.86</v>
      </c>
      <c r="J139" s="55">
        <v>4542607.86</v>
      </c>
      <c r="K139" s="55">
        <f t="shared" si="5"/>
        <v>100</v>
      </c>
      <c r="L139" s="55">
        <f t="shared" si="6"/>
        <v>4542607.86</v>
      </c>
      <c r="M139" s="175">
        <f t="shared" si="7"/>
        <v>4542607.86</v>
      </c>
      <c r="N139" s="175">
        <f t="shared" si="8"/>
        <v>100</v>
      </c>
    </row>
    <row r="140" spans="1:14" ht="12.75" hidden="1">
      <c r="A140" s="51" t="s">
        <v>324</v>
      </c>
      <c r="B140" s="62" t="s">
        <v>139</v>
      </c>
      <c r="C140" s="54" t="s">
        <v>348</v>
      </c>
      <c r="D140" s="54">
        <v>800</v>
      </c>
      <c r="E140" s="56" t="s">
        <v>213</v>
      </c>
      <c r="F140" s="55"/>
      <c r="G140" s="55"/>
      <c r="H140" s="55" t="e">
        <f aca="true" t="shared" si="11" ref="H140:H145">(G140/F140)*100</f>
        <v>#DIV/0!</v>
      </c>
      <c r="I140" s="55">
        <v>0</v>
      </c>
      <c r="J140" s="55"/>
      <c r="K140" s="55" t="e">
        <f t="shared" si="5"/>
        <v>#DIV/0!</v>
      </c>
      <c r="L140" s="55">
        <f t="shared" si="6"/>
        <v>0</v>
      </c>
      <c r="M140" s="175">
        <f t="shared" si="7"/>
        <v>0</v>
      </c>
      <c r="N140" s="175" t="e">
        <f t="shared" si="8"/>
        <v>#DIV/0!</v>
      </c>
    </row>
    <row r="141" spans="1:14" ht="22.5" hidden="1">
      <c r="A141" s="51" t="s">
        <v>324</v>
      </c>
      <c r="B141" s="62" t="s">
        <v>139</v>
      </c>
      <c r="C141" s="54" t="s">
        <v>349</v>
      </c>
      <c r="D141" s="54"/>
      <c r="E141" s="56" t="s">
        <v>350</v>
      </c>
      <c r="F141" s="55"/>
      <c r="G141" s="55"/>
      <c r="H141" s="55" t="e">
        <f t="shared" si="11"/>
        <v>#DIV/0!</v>
      </c>
      <c r="I141" s="55">
        <f>I142</f>
        <v>0</v>
      </c>
      <c r="J141" s="55"/>
      <c r="K141" s="55" t="e">
        <f t="shared" si="5"/>
        <v>#DIV/0!</v>
      </c>
      <c r="L141" s="55">
        <f t="shared" si="6"/>
        <v>0</v>
      </c>
      <c r="M141" s="175">
        <f t="shared" si="7"/>
        <v>0</v>
      </c>
      <c r="N141" s="175" t="e">
        <f t="shared" si="8"/>
        <v>#DIV/0!</v>
      </c>
    </row>
    <row r="142" spans="1:14" ht="12.75" hidden="1">
      <c r="A142" s="51" t="s">
        <v>324</v>
      </c>
      <c r="B142" s="62" t="s">
        <v>139</v>
      </c>
      <c r="C142" s="54" t="s">
        <v>349</v>
      </c>
      <c r="D142" s="54">
        <v>200</v>
      </c>
      <c r="E142" s="56" t="s">
        <v>249</v>
      </c>
      <c r="F142" s="55"/>
      <c r="G142" s="55"/>
      <c r="H142" s="55" t="e">
        <f t="shared" si="11"/>
        <v>#DIV/0!</v>
      </c>
      <c r="I142" s="55">
        <v>0</v>
      </c>
      <c r="J142" s="55"/>
      <c r="K142" s="55" t="e">
        <f t="shared" si="5"/>
        <v>#DIV/0!</v>
      </c>
      <c r="L142" s="55">
        <f t="shared" si="6"/>
        <v>0</v>
      </c>
      <c r="M142" s="175">
        <f t="shared" si="7"/>
        <v>0</v>
      </c>
      <c r="N142" s="175" t="e">
        <f t="shared" si="8"/>
        <v>#DIV/0!</v>
      </c>
    </row>
    <row r="143" spans="1:14" ht="22.5" hidden="1">
      <c r="A143" s="51" t="s">
        <v>324</v>
      </c>
      <c r="B143" s="62" t="s">
        <v>139</v>
      </c>
      <c r="C143" s="54" t="s">
        <v>351</v>
      </c>
      <c r="D143" s="54"/>
      <c r="E143" s="56" t="s">
        <v>214</v>
      </c>
      <c r="F143" s="55">
        <f>F144</f>
        <v>0</v>
      </c>
      <c r="G143" s="55"/>
      <c r="H143" s="55" t="e">
        <f t="shared" si="11"/>
        <v>#DIV/0!</v>
      </c>
      <c r="I143" s="55">
        <v>0</v>
      </c>
      <c r="J143" s="55"/>
      <c r="K143" s="55" t="e">
        <f t="shared" si="5"/>
        <v>#DIV/0!</v>
      </c>
      <c r="L143" s="55">
        <f t="shared" si="6"/>
        <v>0</v>
      </c>
      <c r="M143" s="175">
        <f t="shared" si="7"/>
        <v>0</v>
      </c>
      <c r="N143" s="175" t="e">
        <f t="shared" si="8"/>
        <v>#DIV/0!</v>
      </c>
    </row>
    <row r="144" spans="1:14" ht="12.75" hidden="1">
      <c r="A144" s="51" t="s">
        <v>324</v>
      </c>
      <c r="B144" s="62" t="s">
        <v>139</v>
      </c>
      <c r="C144" s="54" t="s">
        <v>351</v>
      </c>
      <c r="D144" s="54">
        <v>200</v>
      </c>
      <c r="E144" s="56" t="s">
        <v>249</v>
      </c>
      <c r="F144" s="55"/>
      <c r="G144" s="55"/>
      <c r="H144" s="55" t="e">
        <f t="shared" si="11"/>
        <v>#DIV/0!</v>
      </c>
      <c r="I144" s="55">
        <v>0</v>
      </c>
      <c r="J144" s="55"/>
      <c r="K144" s="55" t="e">
        <f t="shared" si="5"/>
        <v>#DIV/0!</v>
      </c>
      <c r="L144" s="55">
        <f t="shared" si="6"/>
        <v>0</v>
      </c>
      <c r="M144" s="175">
        <f t="shared" si="7"/>
        <v>0</v>
      </c>
      <c r="N144" s="175" t="e">
        <f t="shared" si="8"/>
        <v>#DIV/0!</v>
      </c>
    </row>
    <row r="145" spans="1:14" s="177" customFormat="1" ht="12.75">
      <c r="A145" s="53" t="s">
        <v>324</v>
      </c>
      <c r="B145" s="57" t="s">
        <v>141</v>
      </c>
      <c r="C145" s="166"/>
      <c r="D145" s="166"/>
      <c r="E145" s="60" t="s">
        <v>142</v>
      </c>
      <c r="F145" s="59">
        <f>F146+F149</f>
        <v>3445192</v>
      </c>
      <c r="G145" s="59">
        <f>G146+G149</f>
        <v>3382227.29</v>
      </c>
      <c r="H145" s="59">
        <f t="shared" si="11"/>
        <v>98.17238894087761</v>
      </c>
      <c r="I145" s="59">
        <f>I146+I149</f>
        <v>1237317.25</v>
      </c>
      <c r="J145" s="59">
        <f>J146+J149</f>
        <v>1237317.24</v>
      </c>
      <c r="K145" s="59">
        <f t="shared" si="5"/>
        <v>99.99999919179984</v>
      </c>
      <c r="L145" s="59">
        <f t="shared" si="6"/>
        <v>4682509.25</v>
      </c>
      <c r="M145" s="176">
        <f t="shared" si="7"/>
        <v>4619544.53</v>
      </c>
      <c r="N145" s="176">
        <f t="shared" si="8"/>
        <v>98.65532096920045</v>
      </c>
    </row>
    <row r="146" spans="1:14" s="177" customFormat="1" ht="12.75">
      <c r="A146" s="53" t="s">
        <v>324</v>
      </c>
      <c r="B146" s="57" t="s">
        <v>143</v>
      </c>
      <c r="C146" s="65"/>
      <c r="D146" s="65"/>
      <c r="E146" s="69" t="s">
        <v>144</v>
      </c>
      <c r="F146" s="59">
        <f>F147</f>
        <v>0</v>
      </c>
      <c r="G146" s="59">
        <f>G147</f>
        <v>0</v>
      </c>
      <c r="H146" s="59"/>
      <c r="I146" s="59">
        <f>I147</f>
        <v>188988</v>
      </c>
      <c r="J146" s="59">
        <f>J147</f>
        <v>188988</v>
      </c>
      <c r="K146" s="59">
        <f t="shared" si="5"/>
        <v>100</v>
      </c>
      <c r="L146" s="59">
        <f t="shared" si="6"/>
        <v>188988</v>
      </c>
      <c r="M146" s="176">
        <f t="shared" si="7"/>
        <v>188988</v>
      </c>
      <c r="N146" s="176">
        <f t="shared" si="8"/>
        <v>100</v>
      </c>
    </row>
    <row r="147" spans="1:14" ht="22.5">
      <c r="A147" s="51" t="s">
        <v>324</v>
      </c>
      <c r="B147" s="62" t="s">
        <v>143</v>
      </c>
      <c r="C147" s="54" t="s">
        <v>179</v>
      </c>
      <c r="D147" s="54"/>
      <c r="E147" s="56" t="s">
        <v>178</v>
      </c>
      <c r="F147" s="59"/>
      <c r="G147" s="59"/>
      <c r="H147" s="55"/>
      <c r="I147" s="55">
        <f>I148</f>
        <v>188988</v>
      </c>
      <c r="J147" s="55">
        <f>J148</f>
        <v>188988</v>
      </c>
      <c r="K147" s="55">
        <f t="shared" si="5"/>
        <v>100</v>
      </c>
      <c r="L147" s="55">
        <f t="shared" si="6"/>
        <v>188988</v>
      </c>
      <c r="M147" s="175">
        <f t="shared" si="7"/>
        <v>188988</v>
      </c>
      <c r="N147" s="175">
        <f t="shared" si="8"/>
        <v>100</v>
      </c>
    </row>
    <row r="148" spans="1:14" ht="12.75">
      <c r="A148" s="51" t="s">
        <v>324</v>
      </c>
      <c r="B148" s="62" t="s">
        <v>143</v>
      </c>
      <c r="C148" s="54" t="s">
        <v>179</v>
      </c>
      <c r="D148" s="54">
        <v>300</v>
      </c>
      <c r="E148" s="68" t="s">
        <v>177</v>
      </c>
      <c r="F148" s="59"/>
      <c r="G148" s="59"/>
      <c r="H148" s="55"/>
      <c r="I148" s="55">
        <v>188988</v>
      </c>
      <c r="J148" s="55">
        <v>188988</v>
      </c>
      <c r="K148" s="55">
        <f t="shared" si="5"/>
        <v>100</v>
      </c>
      <c r="L148" s="55">
        <f t="shared" si="6"/>
        <v>188988</v>
      </c>
      <c r="M148" s="175">
        <f t="shared" si="7"/>
        <v>188988</v>
      </c>
      <c r="N148" s="175">
        <f t="shared" si="8"/>
        <v>100</v>
      </c>
    </row>
    <row r="149" spans="1:14" s="177" customFormat="1" ht="12.75">
      <c r="A149" s="53" t="s">
        <v>324</v>
      </c>
      <c r="B149" s="57" t="s">
        <v>145</v>
      </c>
      <c r="C149" s="65"/>
      <c r="D149" s="65"/>
      <c r="E149" s="69" t="s">
        <v>146</v>
      </c>
      <c r="F149" s="59">
        <f>F152+F154+F160+F162</f>
        <v>3445192</v>
      </c>
      <c r="G149" s="59">
        <f>G152+G154+G160+G162</f>
        <v>3382227.29</v>
      </c>
      <c r="H149" s="59">
        <f>(G149/F149)*100</f>
        <v>98.17238894087761</v>
      </c>
      <c r="I149" s="59">
        <f>I154+I156+I164+I166</f>
        <v>1048329.25</v>
      </c>
      <c r="J149" s="59">
        <f>J154+J156+J164+J166</f>
        <v>1048329.24</v>
      </c>
      <c r="K149" s="59">
        <f t="shared" si="5"/>
        <v>99.99999904610121</v>
      </c>
      <c r="L149" s="59">
        <f t="shared" si="6"/>
        <v>4493521.25</v>
      </c>
      <c r="M149" s="176">
        <f t="shared" si="7"/>
        <v>4430556.53</v>
      </c>
      <c r="N149" s="176">
        <f t="shared" si="8"/>
        <v>98.59876661315444</v>
      </c>
    </row>
    <row r="150" spans="1:14" ht="22.5" hidden="1">
      <c r="A150" s="51" t="s">
        <v>324</v>
      </c>
      <c r="B150" s="62" t="s">
        <v>145</v>
      </c>
      <c r="C150" s="54" t="s">
        <v>352</v>
      </c>
      <c r="D150" s="54"/>
      <c r="E150" s="56" t="s">
        <v>353</v>
      </c>
      <c r="F150" s="55"/>
      <c r="G150" s="55"/>
      <c r="H150" s="55" t="e">
        <f>(G150/F150)*100</f>
        <v>#DIV/0!</v>
      </c>
      <c r="I150" s="55">
        <v>0</v>
      </c>
      <c r="J150" s="55"/>
      <c r="K150" s="55" t="e">
        <f t="shared" si="5"/>
        <v>#DIV/0!</v>
      </c>
      <c r="L150" s="55">
        <f t="shared" si="6"/>
        <v>0</v>
      </c>
      <c r="M150" s="175">
        <f t="shared" si="7"/>
        <v>0</v>
      </c>
      <c r="N150" s="175" t="e">
        <f t="shared" si="8"/>
        <v>#DIV/0!</v>
      </c>
    </row>
    <row r="151" spans="1:14" ht="22.5" hidden="1">
      <c r="A151" s="51" t="s">
        <v>324</v>
      </c>
      <c r="B151" s="62" t="s">
        <v>145</v>
      </c>
      <c r="C151" s="54" t="s">
        <v>354</v>
      </c>
      <c r="D151" s="54"/>
      <c r="E151" s="56" t="s">
        <v>355</v>
      </c>
      <c r="F151" s="55"/>
      <c r="G151" s="55"/>
      <c r="H151" s="55" t="e">
        <f>(G151/F151)*100</f>
        <v>#DIV/0!</v>
      </c>
      <c r="I151" s="55">
        <v>0</v>
      </c>
      <c r="J151" s="55"/>
      <c r="K151" s="55" t="e">
        <f t="shared" si="5"/>
        <v>#DIV/0!</v>
      </c>
      <c r="L151" s="55">
        <f t="shared" si="6"/>
        <v>0</v>
      </c>
      <c r="M151" s="175">
        <f t="shared" si="7"/>
        <v>0</v>
      </c>
      <c r="N151" s="175" t="e">
        <f t="shared" si="8"/>
        <v>#DIV/0!</v>
      </c>
    </row>
    <row r="152" spans="1:14" ht="12.75">
      <c r="A152" s="51" t="s">
        <v>324</v>
      </c>
      <c r="B152" s="62" t="s">
        <v>145</v>
      </c>
      <c r="C152" s="54" t="s">
        <v>383</v>
      </c>
      <c r="D152" s="54"/>
      <c r="E152" s="56" t="s">
        <v>359</v>
      </c>
      <c r="F152" s="55">
        <f>F153</f>
        <v>0</v>
      </c>
      <c r="G152" s="55"/>
      <c r="H152" s="55"/>
      <c r="I152" s="55"/>
      <c r="J152" s="55"/>
      <c r="K152" s="55"/>
      <c r="L152" s="55">
        <f t="shared" si="6"/>
        <v>0</v>
      </c>
      <c r="M152" s="175">
        <f t="shared" si="7"/>
        <v>0</v>
      </c>
      <c r="N152" s="175"/>
    </row>
    <row r="153" spans="1:14" ht="12.75">
      <c r="A153" s="51" t="s">
        <v>324</v>
      </c>
      <c r="B153" s="62" t="s">
        <v>145</v>
      </c>
      <c r="C153" s="54" t="s">
        <v>383</v>
      </c>
      <c r="D153" s="54">
        <v>200</v>
      </c>
      <c r="E153" s="56" t="s">
        <v>249</v>
      </c>
      <c r="F153" s="55">
        <v>0</v>
      </c>
      <c r="G153" s="55"/>
      <c r="H153" s="55"/>
      <c r="I153" s="55"/>
      <c r="J153" s="55"/>
      <c r="K153" s="55"/>
      <c r="L153" s="55">
        <f t="shared" si="6"/>
        <v>0</v>
      </c>
      <c r="M153" s="175">
        <f t="shared" si="7"/>
        <v>0</v>
      </c>
      <c r="N153" s="175"/>
    </row>
    <row r="154" spans="1:14" ht="22.5">
      <c r="A154" s="51" t="s">
        <v>324</v>
      </c>
      <c r="B154" s="62" t="s">
        <v>145</v>
      </c>
      <c r="C154" s="54" t="s">
        <v>187</v>
      </c>
      <c r="D154" s="54"/>
      <c r="E154" s="56" t="s">
        <v>356</v>
      </c>
      <c r="F154" s="55">
        <f>F155</f>
        <v>3127192</v>
      </c>
      <c r="G154" s="55">
        <f>G155</f>
        <v>3064227.29</v>
      </c>
      <c r="H154" s="55">
        <f>(G154/F154)*100</f>
        <v>97.98654160025991</v>
      </c>
      <c r="I154" s="55">
        <f>I155</f>
        <v>730563.18</v>
      </c>
      <c r="J154" s="55">
        <f>J155</f>
        <v>730563.17</v>
      </c>
      <c r="K154" s="55">
        <f t="shared" si="5"/>
        <v>99.999998631193</v>
      </c>
      <c r="L154" s="55">
        <f t="shared" si="6"/>
        <v>3857755.18</v>
      </c>
      <c r="M154" s="175">
        <f t="shared" si="7"/>
        <v>3794790.46</v>
      </c>
      <c r="N154" s="175">
        <f t="shared" si="8"/>
        <v>98.3678404392681</v>
      </c>
    </row>
    <row r="155" spans="1:14" ht="12.75">
      <c r="A155" s="51" t="s">
        <v>324</v>
      </c>
      <c r="B155" s="62" t="s">
        <v>145</v>
      </c>
      <c r="C155" s="54" t="s">
        <v>187</v>
      </c>
      <c r="D155" s="61">
        <v>300</v>
      </c>
      <c r="E155" s="68" t="s">
        <v>177</v>
      </c>
      <c r="F155" s="55">
        <v>3127192</v>
      </c>
      <c r="G155" s="55">
        <v>3064227.29</v>
      </c>
      <c r="H155" s="55">
        <f>(G155/F155)*100</f>
        <v>97.98654160025991</v>
      </c>
      <c r="I155" s="55">
        <v>730563.18</v>
      </c>
      <c r="J155" s="55">
        <v>730563.17</v>
      </c>
      <c r="K155" s="55">
        <f t="shared" si="5"/>
        <v>99.999998631193</v>
      </c>
      <c r="L155" s="55">
        <f t="shared" si="6"/>
        <v>3857755.18</v>
      </c>
      <c r="M155" s="175">
        <f t="shared" si="7"/>
        <v>3794790.46</v>
      </c>
      <c r="N155" s="175">
        <f t="shared" si="8"/>
        <v>98.3678404392681</v>
      </c>
    </row>
    <row r="156" spans="1:14" ht="24">
      <c r="A156" s="51" t="s">
        <v>324</v>
      </c>
      <c r="B156" s="62" t="s">
        <v>145</v>
      </c>
      <c r="C156" s="54" t="s">
        <v>189</v>
      </c>
      <c r="D156" s="61"/>
      <c r="E156" s="68" t="s">
        <v>357</v>
      </c>
      <c r="F156" s="55"/>
      <c r="G156" s="55"/>
      <c r="H156" s="55"/>
      <c r="I156" s="55">
        <f aca="true" t="shared" si="12" ref="I156:J158">I157</f>
        <v>75000</v>
      </c>
      <c r="J156" s="55">
        <f t="shared" si="12"/>
        <v>75000</v>
      </c>
      <c r="K156" s="55">
        <f t="shared" si="5"/>
        <v>100</v>
      </c>
      <c r="L156" s="55">
        <f t="shared" si="6"/>
        <v>75000</v>
      </c>
      <c r="M156" s="175">
        <f t="shared" si="7"/>
        <v>75000</v>
      </c>
      <c r="N156" s="175">
        <f t="shared" si="8"/>
        <v>100</v>
      </c>
    </row>
    <row r="157" spans="1:14" ht="24">
      <c r="A157" s="51" t="s">
        <v>324</v>
      </c>
      <c r="B157" s="62" t="s">
        <v>145</v>
      </c>
      <c r="C157" s="54" t="s">
        <v>191</v>
      </c>
      <c r="D157" s="61"/>
      <c r="E157" s="68" t="s">
        <v>190</v>
      </c>
      <c r="F157" s="55"/>
      <c r="G157" s="55"/>
      <c r="H157" s="55"/>
      <c r="I157" s="55">
        <f t="shared" si="12"/>
        <v>75000</v>
      </c>
      <c r="J157" s="55">
        <f t="shared" si="12"/>
        <v>75000</v>
      </c>
      <c r="K157" s="55">
        <f t="shared" si="5"/>
        <v>100</v>
      </c>
      <c r="L157" s="55">
        <f t="shared" si="6"/>
        <v>75000</v>
      </c>
      <c r="M157" s="175">
        <f t="shared" si="7"/>
        <v>75000</v>
      </c>
      <c r="N157" s="175">
        <f t="shared" si="8"/>
        <v>100</v>
      </c>
    </row>
    <row r="158" spans="1:14" ht="24">
      <c r="A158" s="51" t="s">
        <v>324</v>
      </c>
      <c r="B158" s="62" t="s">
        <v>145</v>
      </c>
      <c r="C158" s="54" t="s">
        <v>193</v>
      </c>
      <c r="D158" s="61"/>
      <c r="E158" s="68" t="s">
        <v>192</v>
      </c>
      <c r="F158" s="55"/>
      <c r="G158" s="55"/>
      <c r="H158" s="55"/>
      <c r="I158" s="55">
        <f t="shared" si="12"/>
        <v>75000</v>
      </c>
      <c r="J158" s="55">
        <f t="shared" si="12"/>
        <v>75000</v>
      </c>
      <c r="K158" s="55">
        <f t="shared" si="5"/>
        <v>100</v>
      </c>
      <c r="L158" s="55">
        <f t="shared" si="6"/>
        <v>75000</v>
      </c>
      <c r="M158" s="175">
        <f t="shared" si="7"/>
        <v>75000</v>
      </c>
      <c r="N158" s="175">
        <f t="shared" si="8"/>
        <v>100</v>
      </c>
    </row>
    <row r="159" spans="1:14" ht="12.75">
      <c r="A159" s="51" t="s">
        <v>324</v>
      </c>
      <c r="B159" s="62" t="s">
        <v>145</v>
      </c>
      <c r="C159" s="54" t="s">
        <v>193</v>
      </c>
      <c r="D159" s="61">
        <v>300</v>
      </c>
      <c r="E159" s="68" t="s">
        <v>177</v>
      </c>
      <c r="F159" s="55"/>
      <c r="G159" s="55"/>
      <c r="H159" s="55"/>
      <c r="I159" s="55">
        <v>75000</v>
      </c>
      <c r="J159" s="55">
        <v>75000</v>
      </c>
      <c r="K159" s="55">
        <f t="shared" si="5"/>
        <v>100</v>
      </c>
      <c r="L159" s="55">
        <f t="shared" si="6"/>
        <v>75000</v>
      </c>
      <c r="M159" s="175">
        <f t="shared" si="7"/>
        <v>75000</v>
      </c>
      <c r="N159" s="175">
        <f t="shared" si="8"/>
        <v>100</v>
      </c>
    </row>
    <row r="160" spans="1:14" ht="24">
      <c r="A160" s="51" t="s">
        <v>324</v>
      </c>
      <c r="B160" s="62" t="s">
        <v>145</v>
      </c>
      <c r="C160" s="61" t="s">
        <v>195</v>
      </c>
      <c r="D160" s="61"/>
      <c r="E160" s="68" t="s">
        <v>358</v>
      </c>
      <c r="F160" s="55">
        <f>F161</f>
        <v>300000</v>
      </c>
      <c r="G160" s="55">
        <f>G161</f>
        <v>300000</v>
      </c>
      <c r="H160" s="55">
        <f>(G160/F160)*100</f>
        <v>100</v>
      </c>
      <c r="I160" s="55"/>
      <c r="J160" s="55"/>
      <c r="K160" s="55"/>
      <c r="L160" s="55">
        <f aca="true" t="shared" si="13" ref="L160:L172">F160+I160</f>
        <v>300000</v>
      </c>
      <c r="M160" s="175">
        <f aca="true" t="shared" si="14" ref="M160:M172">G160+J160</f>
        <v>300000</v>
      </c>
      <c r="N160" s="175">
        <f aca="true" t="shared" si="15" ref="N160:N172">(M160/L160)*100</f>
        <v>100</v>
      </c>
    </row>
    <row r="161" spans="1:14" ht="12.75">
      <c r="A161" s="51" t="s">
        <v>324</v>
      </c>
      <c r="B161" s="62" t="s">
        <v>145</v>
      </c>
      <c r="C161" s="61" t="s">
        <v>195</v>
      </c>
      <c r="D161" s="61">
        <v>300</v>
      </c>
      <c r="E161" s="68" t="s">
        <v>177</v>
      </c>
      <c r="F161" s="55">
        <v>300000</v>
      </c>
      <c r="G161" s="55">
        <v>300000</v>
      </c>
      <c r="H161" s="55">
        <f>(G161/F161)*100</f>
        <v>100</v>
      </c>
      <c r="I161" s="55"/>
      <c r="J161" s="55"/>
      <c r="K161" s="55"/>
      <c r="L161" s="55">
        <f t="shared" si="13"/>
        <v>300000</v>
      </c>
      <c r="M161" s="175">
        <f t="shared" si="14"/>
        <v>300000</v>
      </c>
      <c r="N161" s="175">
        <f t="shared" si="15"/>
        <v>100</v>
      </c>
    </row>
    <row r="162" spans="1:14" ht="24">
      <c r="A162" s="51" t="s">
        <v>324</v>
      </c>
      <c r="B162" s="62" t="s">
        <v>145</v>
      </c>
      <c r="C162" s="61" t="s">
        <v>383</v>
      </c>
      <c r="D162" s="61"/>
      <c r="E162" s="68" t="s">
        <v>359</v>
      </c>
      <c r="F162" s="55">
        <f>F163</f>
        <v>18000</v>
      </c>
      <c r="G162" s="55">
        <f>G163</f>
        <v>18000</v>
      </c>
      <c r="H162" s="55">
        <f>(G162/F162)*100</f>
        <v>100</v>
      </c>
      <c r="I162" s="55"/>
      <c r="J162" s="55"/>
      <c r="K162" s="55"/>
      <c r="L162" s="55">
        <f>F162</f>
        <v>18000</v>
      </c>
      <c r="M162" s="175">
        <f>G162</f>
        <v>18000</v>
      </c>
      <c r="N162" s="175">
        <f t="shared" si="15"/>
        <v>100</v>
      </c>
    </row>
    <row r="163" spans="1:14" ht="12.75">
      <c r="A163" s="51" t="s">
        <v>324</v>
      </c>
      <c r="B163" s="62" t="s">
        <v>145</v>
      </c>
      <c r="C163" s="61" t="s">
        <v>383</v>
      </c>
      <c r="D163" s="54">
        <v>200</v>
      </c>
      <c r="E163" s="56" t="s">
        <v>249</v>
      </c>
      <c r="F163" s="55">
        <v>18000</v>
      </c>
      <c r="G163" s="55">
        <v>18000</v>
      </c>
      <c r="H163" s="55">
        <f>(G163/F163)*100</f>
        <v>100</v>
      </c>
      <c r="I163" s="55"/>
      <c r="J163" s="55"/>
      <c r="K163" s="55"/>
      <c r="L163" s="55">
        <f>F163</f>
        <v>18000</v>
      </c>
      <c r="M163" s="175">
        <f>G163</f>
        <v>18000</v>
      </c>
      <c r="N163" s="175">
        <f t="shared" si="15"/>
        <v>100</v>
      </c>
    </row>
    <row r="164" spans="1:14" ht="12.75">
      <c r="A164" s="51" t="s">
        <v>324</v>
      </c>
      <c r="B164" s="62" t="s">
        <v>145</v>
      </c>
      <c r="C164" s="61" t="s">
        <v>172</v>
      </c>
      <c r="D164" s="61"/>
      <c r="E164" s="56" t="s">
        <v>359</v>
      </c>
      <c r="F164" s="55"/>
      <c r="G164" s="55"/>
      <c r="H164" s="55"/>
      <c r="I164" s="55">
        <f>I165</f>
        <v>233766.07</v>
      </c>
      <c r="J164" s="55">
        <f>J165</f>
        <v>233766.07</v>
      </c>
      <c r="K164" s="55">
        <f aca="true" t="shared" si="16" ref="K164:K172">(J164/I164)*100</f>
        <v>100</v>
      </c>
      <c r="L164" s="55">
        <f t="shared" si="13"/>
        <v>233766.07</v>
      </c>
      <c r="M164" s="175">
        <f t="shared" si="14"/>
        <v>233766.07</v>
      </c>
      <c r="N164" s="175">
        <f t="shared" si="15"/>
        <v>100</v>
      </c>
    </row>
    <row r="165" spans="1:14" ht="12.75">
      <c r="A165" s="51" t="s">
        <v>324</v>
      </c>
      <c r="B165" s="62" t="s">
        <v>145</v>
      </c>
      <c r="C165" s="61" t="s">
        <v>172</v>
      </c>
      <c r="D165" s="54">
        <v>200</v>
      </c>
      <c r="E165" s="56" t="s">
        <v>249</v>
      </c>
      <c r="F165" s="55"/>
      <c r="G165" s="55"/>
      <c r="H165" s="55"/>
      <c r="I165" s="55">
        <v>233766.07</v>
      </c>
      <c r="J165" s="55">
        <v>233766.07</v>
      </c>
      <c r="K165" s="55">
        <f t="shared" si="16"/>
        <v>100</v>
      </c>
      <c r="L165" s="55">
        <f t="shared" si="13"/>
        <v>233766.07</v>
      </c>
      <c r="M165" s="175">
        <f t="shared" si="14"/>
        <v>233766.07</v>
      </c>
      <c r="N165" s="175">
        <f t="shared" si="15"/>
        <v>100</v>
      </c>
    </row>
    <row r="166" spans="1:14" ht="12.75">
      <c r="A166" s="51" t="s">
        <v>324</v>
      </c>
      <c r="B166" s="62" t="s">
        <v>145</v>
      </c>
      <c r="C166" s="61" t="s">
        <v>176</v>
      </c>
      <c r="D166" s="61"/>
      <c r="E166" s="56" t="s">
        <v>175</v>
      </c>
      <c r="F166" s="55"/>
      <c r="G166" s="55"/>
      <c r="H166" s="55"/>
      <c r="I166" s="55">
        <f>I167</f>
        <v>9000</v>
      </c>
      <c r="J166" s="55">
        <f>J167</f>
        <v>9000</v>
      </c>
      <c r="K166" s="55">
        <f t="shared" si="16"/>
        <v>100</v>
      </c>
      <c r="L166" s="55">
        <f t="shared" si="13"/>
        <v>9000</v>
      </c>
      <c r="M166" s="175">
        <f t="shared" si="14"/>
        <v>9000</v>
      </c>
      <c r="N166" s="175">
        <f t="shared" si="15"/>
        <v>100</v>
      </c>
    </row>
    <row r="167" spans="1:14" ht="12.75">
      <c r="A167" s="51" t="s">
        <v>324</v>
      </c>
      <c r="B167" s="62" t="s">
        <v>145</v>
      </c>
      <c r="C167" s="61" t="s">
        <v>176</v>
      </c>
      <c r="D167" s="61">
        <v>300</v>
      </c>
      <c r="E167" s="56" t="s">
        <v>177</v>
      </c>
      <c r="F167" s="55"/>
      <c r="G167" s="55"/>
      <c r="H167" s="55"/>
      <c r="I167" s="55">
        <v>9000</v>
      </c>
      <c r="J167" s="55">
        <v>9000</v>
      </c>
      <c r="K167" s="55">
        <f t="shared" si="16"/>
        <v>100</v>
      </c>
      <c r="L167" s="55">
        <f t="shared" si="13"/>
        <v>9000</v>
      </c>
      <c r="M167" s="175">
        <f t="shared" si="14"/>
        <v>9000</v>
      </c>
      <c r="N167" s="175">
        <f t="shared" si="15"/>
        <v>100</v>
      </c>
    </row>
    <row r="168" spans="1:14" s="177" customFormat="1" ht="12.75">
      <c r="A168" s="53" t="s">
        <v>324</v>
      </c>
      <c r="B168" s="57" t="s">
        <v>147</v>
      </c>
      <c r="C168" s="166"/>
      <c r="D168" s="166"/>
      <c r="E168" s="60" t="s">
        <v>148</v>
      </c>
      <c r="F168" s="59">
        <f>SUM(F169)</f>
        <v>0</v>
      </c>
      <c r="G168" s="59"/>
      <c r="H168" s="59"/>
      <c r="I168" s="59">
        <f>SUM(I169)</f>
        <v>59990</v>
      </c>
      <c r="J168" s="59">
        <f>SUM(J169)</f>
        <v>59990</v>
      </c>
      <c r="K168" s="59">
        <f t="shared" si="16"/>
        <v>100</v>
      </c>
      <c r="L168" s="59">
        <f t="shared" si="13"/>
        <v>59990</v>
      </c>
      <c r="M168" s="176">
        <f t="shared" si="14"/>
        <v>59990</v>
      </c>
      <c r="N168" s="176">
        <f t="shared" si="15"/>
        <v>100</v>
      </c>
    </row>
    <row r="169" spans="1:14" s="177" customFormat="1" ht="12.75">
      <c r="A169" s="53" t="s">
        <v>324</v>
      </c>
      <c r="B169" s="53" t="s">
        <v>149</v>
      </c>
      <c r="C169" s="165"/>
      <c r="D169" s="165"/>
      <c r="E169" s="69" t="s">
        <v>360</v>
      </c>
      <c r="F169" s="59">
        <f>F170</f>
        <v>0</v>
      </c>
      <c r="G169" s="59"/>
      <c r="H169" s="59"/>
      <c r="I169" s="59">
        <f>I170</f>
        <v>59990</v>
      </c>
      <c r="J169" s="59">
        <f>J170</f>
        <v>59990</v>
      </c>
      <c r="K169" s="59">
        <f t="shared" si="16"/>
        <v>100</v>
      </c>
      <c r="L169" s="59">
        <f t="shared" si="13"/>
        <v>59990</v>
      </c>
      <c r="M169" s="176">
        <f t="shared" si="14"/>
        <v>59990</v>
      </c>
      <c r="N169" s="176">
        <f t="shared" si="15"/>
        <v>100</v>
      </c>
    </row>
    <row r="170" spans="1:14" ht="22.5">
      <c r="A170" s="51" t="s">
        <v>324</v>
      </c>
      <c r="B170" s="51" t="s">
        <v>149</v>
      </c>
      <c r="C170" s="54" t="s">
        <v>222</v>
      </c>
      <c r="D170" s="54"/>
      <c r="E170" s="56" t="s">
        <v>221</v>
      </c>
      <c r="F170" s="55"/>
      <c r="G170" s="55"/>
      <c r="H170" s="55"/>
      <c r="I170" s="55">
        <f>I171</f>
        <v>59990</v>
      </c>
      <c r="J170" s="55">
        <f>J171</f>
        <v>59990</v>
      </c>
      <c r="K170" s="55">
        <f t="shared" si="16"/>
        <v>100</v>
      </c>
      <c r="L170" s="55">
        <f t="shared" si="13"/>
        <v>59990</v>
      </c>
      <c r="M170" s="175">
        <f t="shared" si="14"/>
        <v>59990</v>
      </c>
      <c r="N170" s="175">
        <f t="shared" si="15"/>
        <v>100</v>
      </c>
    </row>
    <row r="171" spans="1:14" ht="12.75">
      <c r="A171" s="51" t="s">
        <v>324</v>
      </c>
      <c r="B171" s="51" t="s">
        <v>149</v>
      </c>
      <c r="C171" s="54" t="s">
        <v>222</v>
      </c>
      <c r="D171" s="54">
        <v>200</v>
      </c>
      <c r="E171" s="56" t="s">
        <v>249</v>
      </c>
      <c r="F171" s="55"/>
      <c r="G171" s="55"/>
      <c r="H171" s="55"/>
      <c r="I171" s="55">
        <v>59990</v>
      </c>
      <c r="J171" s="55">
        <v>59990</v>
      </c>
      <c r="K171" s="55">
        <f t="shared" si="16"/>
        <v>100</v>
      </c>
      <c r="L171" s="55">
        <f t="shared" si="13"/>
        <v>59990</v>
      </c>
      <c r="M171" s="175">
        <f t="shared" si="14"/>
        <v>59990</v>
      </c>
      <c r="N171" s="175">
        <f t="shared" si="15"/>
        <v>100</v>
      </c>
    </row>
    <row r="172" spans="1:14" s="177" customFormat="1" ht="12.75">
      <c r="A172" s="171"/>
      <c r="B172" s="53"/>
      <c r="C172" s="165"/>
      <c r="D172" s="165"/>
      <c r="E172" s="60" t="s">
        <v>361</v>
      </c>
      <c r="F172" s="59">
        <f>F11+F39+F44+F51+F75+F133+F145+F168</f>
        <v>95089382.47999999</v>
      </c>
      <c r="G172" s="59">
        <f>G11+G39+G44+G51+G75+G133+G145+G168</f>
        <v>94670494.26</v>
      </c>
      <c r="H172" s="59">
        <f>(G172/F172)*100</f>
        <v>99.55947950331038</v>
      </c>
      <c r="I172" s="59">
        <f>I11+I39+I44+I51+I75+I129+I133+I145+I168</f>
        <v>56890604.07</v>
      </c>
      <c r="J172" s="59">
        <f>J11+J44+J51+J75+J129+J133+J145+J168</f>
        <v>51997741.68</v>
      </c>
      <c r="K172" s="59">
        <f t="shared" si="16"/>
        <v>91.39952463155485</v>
      </c>
      <c r="L172" s="59">
        <f t="shared" si="13"/>
        <v>151979986.54999998</v>
      </c>
      <c r="M172" s="176">
        <f t="shared" si="14"/>
        <v>146668235.94</v>
      </c>
      <c r="N172" s="176">
        <f t="shared" si="15"/>
        <v>96.50496704824192</v>
      </c>
    </row>
    <row r="173" spans="1:14" s="177" customFormat="1" ht="13.5">
      <c r="A173" s="171"/>
      <c r="B173" s="65"/>
      <c r="C173" s="65"/>
      <c r="D173" s="65"/>
      <c r="E173" s="70" t="s">
        <v>152</v>
      </c>
      <c r="F173" s="71"/>
      <c r="G173" s="71"/>
      <c r="H173" s="71"/>
      <c r="I173" s="71"/>
      <c r="J173" s="71"/>
      <c r="K173" s="71"/>
      <c r="L173" s="221">
        <v>-60327850.83</v>
      </c>
      <c r="M173" s="222">
        <v>-60406109.94</v>
      </c>
      <c r="N173" s="176"/>
    </row>
    <row r="174" spans="1:12" ht="12.75">
      <c r="A174" s="157"/>
      <c r="B174" s="158"/>
      <c r="C174" s="158"/>
      <c r="D174" s="158"/>
      <c r="E174" s="157"/>
      <c r="F174" s="159"/>
      <c r="G174" s="159"/>
      <c r="H174" s="159"/>
      <c r="I174" s="159"/>
      <c r="J174" s="159"/>
      <c r="K174" s="159"/>
      <c r="L174" s="167"/>
    </row>
    <row r="175" spans="1:13" ht="12.75">
      <c r="A175" s="157"/>
      <c r="B175" s="157"/>
      <c r="C175" s="157"/>
      <c r="D175" s="157"/>
      <c r="E175" s="157"/>
      <c r="F175" s="167"/>
      <c r="G175" s="167"/>
      <c r="H175" s="159"/>
      <c r="I175" s="167"/>
      <c r="J175" s="167"/>
      <c r="K175" s="159"/>
      <c r="L175" s="167"/>
      <c r="M175" s="173"/>
    </row>
    <row r="176" spans="1:12" ht="12.75">
      <c r="A176" s="157"/>
      <c r="B176" s="157"/>
      <c r="C176" s="157"/>
      <c r="D176" s="157"/>
      <c r="E176" s="157"/>
      <c r="F176" s="159"/>
      <c r="G176" s="159"/>
      <c r="H176" s="159"/>
      <c r="I176" s="159"/>
      <c r="J176" s="159"/>
      <c r="K176" s="159"/>
      <c r="L176" s="159"/>
    </row>
  </sheetData>
  <sheetProtection/>
  <mergeCells count="13">
    <mergeCell ref="B10:E10"/>
    <mergeCell ref="B3:L3"/>
    <mergeCell ref="B4:L4"/>
    <mergeCell ref="B5:L5"/>
    <mergeCell ref="I7:K7"/>
    <mergeCell ref="L7:N7"/>
    <mergeCell ref="J1:N2"/>
    <mergeCell ref="A7:A8"/>
    <mergeCell ref="B7:B8"/>
    <mergeCell ref="C7:C8"/>
    <mergeCell ref="D7:D8"/>
    <mergeCell ref="E7:E8"/>
    <mergeCell ref="F7:H7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62" r:id="rId1"/>
  <rowBreaks count="3" manualBreakCount="3">
    <brk id="27" max="255" man="1"/>
    <brk id="74" max="255" man="1"/>
    <brk id="11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60" zoomScalePageLayoutView="0" workbookViewId="0" topLeftCell="A1">
      <selection activeCell="D1" sqref="D1:E2"/>
    </sheetView>
  </sheetViews>
  <sheetFormatPr defaultColWidth="9.140625" defaultRowHeight="12.75"/>
  <cols>
    <col min="1" max="1" width="5.8515625" style="199" customWidth="1"/>
    <col min="2" max="2" width="21.421875" style="199" customWidth="1"/>
    <col min="3" max="3" width="43.140625" style="199" customWidth="1"/>
    <col min="4" max="4" width="29.7109375" style="199" bestFit="1" customWidth="1"/>
    <col min="5" max="5" width="16.00390625" style="199" customWidth="1"/>
    <col min="6" max="16384" width="9.140625" style="199" customWidth="1"/>
  </cols>
  <sheetData>
    <row r="1" spans="4:5" ht="27.75" customHeight="1">
      <c r="D1" s="285" t="s">
        <v>456</v>
      </c>
      <c r="E1" s="285"/>
    </row>
    <row r="2" spans="4:5" ht="27.75" customHeight="1">
      <c r="D2" s="285"/>
      <c r="E2" s="285"/>
    </row>
    <row r="3" spans="1:5" ht="15">
      <c r="A3" s="286" t="s">
        <v>363</v>
      </c>
      <c r="B3" s="286"/>
      <c r="C3" s="286"/>
      <c r="D3" s="286"/>
      <c r="E3" s="286"/>
    </row>
    <row r="4" spans="1:5" ht="15">
      <c r="A4" s="286" t="s">
        <v>364</v>
      </c>
      <c r="B4" s="286"/>
      <c r="C4" s="286"/>
      <c r="D4" s="286"/>
      <c r="E4" s="286"/>
    </row>
    <row r="5" spans="1:5" ht="15">
      <c r="A5" s="286" t="s">
        <v>425</v>
      </c>
      <c r="B5" s="286"/>
      <c r="C5" s="286"/>
      <c r="D5" s="286"/>
      <c r="E5" s="286"/>
    </row>
    <row r="7" spans="1:6" ht="25.5">
      <c r="A7" s="72" t="s">
        <v>365</v>
      </c>
      <c r="B7" s="72" t="s">
        <v>366</v>
      </c>
      <c r="C7" s="73" t="s">
        <v>153</v>
      </c>
      <c r="D7" s="72" t="s">
        <v>397</v>
      </c>
      <c r="E7" s="72" t="s">
        <v>426</v>
      </c>
      <c r="F7" s="199" t="s">
        <v>400</v>
      </c>
    </row>
    <row r="8" spans="1:5" s="217" customFormat="1" ht="38.25">
      <c r="A8" s="72"/>
      <c r="B8" s="215" t="s">
        <v>427</v>
      </c>
      <c r="C8" s="215" t="s">
        <v>428</v>
      </c>
      <c r="D8" s="216">
        <f>D9-D11</f>
        <v>6000000</v>
      </c>
      <c r="E8" s="216">
        <f>E9-E11</f>
        <v>6000000</v>
      </c>
    </row>
    <row r="9" spans="1:5" s="217" customFormat="1" ht="38.25">
      <c r="A9" s="72"/>
      <c r="B9" s="215" t="s">
        <v>429</v>
      </c>
      <c r="C9" s="215" t="s">
        <v>430</v>
      </c>
      <c r="D9" s="216">
        <v>6000000</v>
      </c>
      <c r="E9" s="218">
        <v>6000000</v>
      </c>
    </row>
    <row r="10" spans="1:5" s="217" customFormat="1" ht="38.25">
      <c r="A10" s="72"/>
      <c r="B10" s="215" t="s">
        <v>431</v>
      </c>
      <c r="C10" s="215" t="s">
        <v>432</v>
      </c>
      <c r="D10" s="216">
        <f>D11</f>
        <v>0</v>
      </c>
      <c r="E10" s="216">
        <f>E11</f>
        <v>0</v>
      </c>
    </row>
    <row r="11" spans="1:5" s="217" customFormat="1" ht="38.25">
      <c r="A11" s="72"/>
      <c r="B11" s="215" t="s">
        <v>433</v>
      </c>
      <c r="C11" s="215" t="s">
        <v>434</v>
      </c>
      <c r="D11" s="216">
        <v>0</v>
      </c>
      <c r="E11" s="216">
        <v>0</v>
      </c>
    </row>
    <row r="12" spans="1:5" ht="25.5">
      <c r="A12" s="73">
        <v>1</v>
      </c>
      <c r="B12" s="200" t="s">
        <v>367</v>
      </c>
      <c r="C12" s="201" t="s">
        <v>368</v>
      </c>
      <c r="D12" s="202">
        <v>54327850.83</v>
      </c>
      <c r="E12" s="202">
        <v>54406109.94</v>
      </c>
    </row>
    <row r="13" spans="1:5" ht="25.5">
      <c r="A13" s="73">
        <v>2</v>
      </c>
      <c r="B13" s="203" t="s">
        <v>369</v>
      </c>
      <c r="C13" s="204" t="s">
        <v>370</v>
      </c>
      <c r="D13" s="202">
        <v>-97652135.72</v>
      </c>
      <c r="E13" s="202">
        <v>-146969908.71</v>
      </c>
    </row>
    <row r="14" spans="1:5" ht="25.5">
      <c r="A14" s="73">
        <v>3</v>
      </c>
      <c r="B14" s="203" t="s">
        <v>371</v>
      </c>
      <c r="C14" s="204" t="s">
        <v>372</v>
      </c>
      <c r="D14" s="202">
        <v>151979986.55</v>
      </c>
      <c r="E14" s="202">
        <v>201376018.65</v>
      </c>
    </row>
    <row r="15" spans="1:6" ht="25.5">
      <c r="A15" s="205"/>
      <c r="B15" s="203"/>
      <c r="C15" s="206" t="s">
        <v>450</v>
      </c>
      <c r="D15" s="207">
        <f>D14+D13+D9</f>
        <v>60327850.83000001</v>
      </c>
      <c r="E15" s="207">
        <f>E14+E13+E9</f>
        <v>60406109.94</v>
      </c>
      <c r="F15" s="207"/>
    </row>
    <row r="17" ht="15" hidden="1">
      <c r="D17" s="208" t="e">
        <f>D13+D12-#REF!</f>
        <v>#REF!</v>
      </c>
    </row>
    <row r="18" ht="15" hidden="1">
      <c r="C18" s="208"/>
    </row>
    <row r="19" ht="15" hidden="1">
      <c r="D19" s="208" t="e">
        <f>D12+D13+#REF!-#REF!</f>
        <v>#REF!</v>
      </c>
    </row>
    <row r="20" ht="15" hidden="1">
      <c r="D20" s="208" t="e">
        <f>#REF!+D12+D13-#REF!-D14</f>
        <v>#REF!</v>
      </c>
    </row>
    <row r="21" ht="15" hidden="1">
      <c r="D21" s="208">
        <f>D14-D13</f>
        <v>249632122.27</v>
      </c>
    </row>
    <row r="22" ht="15" hidden="1"/>
    <row r="23" ht="15" hidden="1">
      <c r="D23" s="199">
        <v>53240296</v>
      </c>
    </row>
    <row r="24" ht="15" hidden="1">
      <c r="D24" s="199">
        <v>46240296</v>
      </c>
    </row>
    <row r="25" ht="15" hidden="1"/>
    <row r="26" ht="15" hidden="1"/>
    <row r="27" ht="15" hidden="1">
      <c r="D27" s="208" t="e">
        <f>D12-#REF!</f>
        <v>#REF!</v>
      </c>
    </row>
    <row r="28" ht="15" hidden="1">
      <c r="D28" s="208" t="e">
        <f>D13-D14-#REF!</f>
        <v>#REF!</v>
      </c>
    </row>
  </sheetData>
  <sheetProtection/>
  <mergeCells count="4">
    <mergeCell ref="D1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60" zoomScalePageLayoutView="0" workbookViewId="0" topLeftCell="A1">
      <selection activeCell="G24" sqref="G24"/>
    </sheetView>
  </sheetViews>
  <sheetFormatPr defaultColWidth="9.140625" defaultRowHeight="12.75"/>
  <cols>
    <col min="1" max="1" width="39.140625" style="223" customWidth="1"/>
    <col min="2" max="3" width="13.8515625" style="239" customWidth="1"/>
    <col min="4" max="4" width="13.00390625" style="239" customWidth="1"/>
    <col min="5" max="16384" width="9.140625" style="223" customWidth="1"/>
  </cols>
  <sheetData>
    <row r="1" spans="2:4" ht="15">
      <c r="B1" s="287" t="s">
        <v>457</v>
      </c>
      <c r="C1" s="287"/>
      <c r="D1" s="287"/>
    </row>
    <row r="2" spans="2:4" ht="15">
      <c r="B2" s="287"/>
      <c r="C2" s="287"/>
      <c r="D2" s="287"/>
    </row>
    <row r="3" spans="2:4" ht="15">
      <c r="B3" s="287"/>
      <c r="C3" s="287"/>
      <c r="D3" s="287"/>
    </row>
    <row r="4" ht="15">
      <c r="D4" s="224"/>
    </row>
    <row r="6" spans="1:4" ht="15">
      <c r="A6" s="288" t="s">
        <v>435</v>
      </c>
      <c r="B6" s="288"/>
      <c r="C6" s="288"/>
      <c r="D6" s="288"/>
    </row>
    <row r="7" spans="1:4" ht="15">
      <c r="A7" s="288" t="s">
        <v>436</v>
      </c>
      <c r="B7" s="288"/>
      <c r="C7" s="288"/>
      <c r="D7" s="288"/>
    </row>
    <row r="8" spans="1:4" ht="15">
      <c r="A8" s="288" t="s">
        <v>425</v>
      </c>
      <c r="B8" s="288"/>
      <c r="C8" s="288"/>
      <c r="D8" s="288"/>
    </row>
    <row r="9" ht="15">
      <c r="D9" s="240" t="s">
        <v>16</v>
      </c>
    </row>
    <row r="10" spans="1:4" ht="25.5">
      <c r="A10" s="225" t="s">
        <v>437</v>
      </c>
      <c r="B10" s="241" t="s">
        <v>445</v>
      </c>
      <c r="C10" s="241" t="s">
        <v>446</v>
      </c>
      <c r="D10" s="242" t="s">
        <v>394</v>
      </c>
    </row>
    <row r="11" spans="1:4" ht="15">
      <c r="A11" s="250">
        <v>1</v>
      </c>
      <c r="B11" s="251">
        <v>2</v>
      </c>
      <c r="C11" s="251">
        <v>3</v>
      </c>
      <c r="D11" s="251">
        <v>4</v>
      </c>
    </row>
    <row r="12" spans="1:4" ht="15">
      <c r="A12" s="233" t="s">
        <v>441</v>
      </c>
      <c r="B12" s="227">
        <v>0</v>
      </c>
      <c r="C12" s="227">
        <v>0</v>
      </c>
      <c r="D12" s="229"/>
    </row>
    <row r="13" spans="1:4" ht="15">
      <c r="A13" s="226" t="s">
        <v>439</v>
      </c>
      <c r="B13" s="227">
        <v>0</v>
      </c>
      <c r="C13" s="227">
        <v>0</v>
      </c>
      <c r="D13" s="229"/>
    </row>
    <row r="14" spans="1:4" ht="15">
      <c r="A14" s="230" t="s">
        <v>440</v>
      </c>
      <c r="B14" s="231">
        <v>0</v>
      </c>
      <c r="C14" s="231">
        <v>0</v>
      </c>
      <c r="D14" s="232"/>
    </row>
    <row r="15" spans="1:4" ht="15">
      <c r="A15" s="233" t="s">
        <v>438</v>
      </c>
      <c r="B15" s="227"/>
      <c r="C15" s="228"/>
      <c r="D15" s="229"/>
    </row>
    <row r="16" spans="1:4" ht="15">
      <c r="A16" s="226" t="s">
        <v>439</v>
      </c>
      <c r="B16" s="227">
        <v>6000000</v>
      </c>
      <c r="C16" s="227">
        <v>6000000</v>
      </c>
      <c r="D16" s="249">
        <v>100</v>
      </c>
    </row>
    <row r="17" spans="1:4" ht="15">
      <c r="A17" s="230" t="s">
        <v>440</v>
      </c>
      <c r="B17" s="231">
        <v>0</v>
      </c>
      <c r="C17" s="234">
        <v>0</v>
      </c>
      <c r="D17" s="235"/>
    </row>
    <row r="18" spans="1:4" ht="15">
      <c r="A18" s="236" t="s">
        <v>442</v>
      </c>
      <c r="B18" s="245"/>
      <c r="C18" s="245"/>
      <c r="D18" s="243"/>
    </row>
    <row r="19" spans="1:4" ht="15">
      <c r="A19" s="237" t="s">
        <v>443</v>
      </c>
      <c r="B19" s="246">
        <f>B16</f>
        <v>6000000</v>
      </c>
      <c r="C19" s="246">
        <v>6000000</v>
      </c>
      <c r="D19" s="248">
        <v>100</v>
      </c>
    </row>
    <row r="20" spans="1:4" ht="15">
      <c r="A20" s="238" t="s">
        <v>444</v>
      </c>
      <c r="B20" s="247">
        <v>0</v>
      </c>
      <c r="C20" s="247">
        <v>0</v>
      </c>
      <c r="D20" s="244"/>
    </row>
    <row r="21" spans="1:4" ht="15">
      <c r="A21" s="252" t="s">
        <v>447</v>
      </c>
      <c r="B21" s="253"/>
      <c r="C21" s="253"/>
      <c r="D21" s="253"/>
    </row>
    <row r="22" spans="1:4" ht="15">
      <c r="A22" s="289" t="s">
        <v>448</v>
      </c>
      <c r="B22" s="289"/>
      <c r="C22" s="289"/>
      <c r="D22" s="289"/>
    </row>
    <row r="23" spans="1:4" ht="15">
      <c r="A23" s="290"/>
      <c r="B23" s="290"/>
      <c r="C23" s="290"/>
      <c r="D23" s="290"/>
    </row>
    <row r="24" spans="1:4" ht="15">
      <c r="A24" s="290"/>
      <c r="B24" s="290"/>
      <c r="C24" s="290"/>
      <c r="D24" s="290"/>
    </row>
    <row r="25" spans="1:4" ht="15">
      <c r="A25" s="290"/>
      <c r="B25" s="290"/>
      <c r="C25" s="290"/>
      <c r="D25" s="290"/>
    </row>
  </sheetData>
  <sheetProtection/>
  <mergeCells count="5">
    <mergeCell ref="B1:D3"/>
    <mergeCell ref="A6:D6"/>
    <mergeCell ref="A7:D7"/>
    <mergeCell ref="A8:D8"/>
    <mergeCell ref="A22:D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Spec12</dc:creator>
  <cp:keywords/>
  <dc:description/>
  <cp:lastModifiedBy>User</cp:lastModifiedBy>
  <cp:lastPrinted>2021-04-09T05:09:19Z</cp:lastPrinted>
  <dcterms:created xsi:type="dcterms:W3CDTF">2018-11-19T10:46:12Z</dcterms:created>
  <dcterms:modified xsi:type="dcterms:W3CDTF">2021-04-29T12:48:12Z</dcterms:modified>
  <cp:category/>
  <cp:version/>
  <cp:contentType/>
  <cp:contentStatus/>
</cp:coreProperties>
</file>