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15" windowHeight="6450" tabRatio="603" activeTab="0"/>
  </bookViews>
  <sheets>
    <sheet name="1" sheetId="1" r:id="rId1"/>
    <sheet name="3" sheetId="2" r:id="rId2"/>
    <sheet name="5" sheetId="3" r:id="rId3"/>
    <sheet name="7" sheetId="4" r:id="rId4"/>
    <sheet name="9" sheetId="5" r:id="rId5"/>
  </sheets>
  <definedNames>
    <definedName name="_xlnm.Print_Area" localSheetId="0">'1'!$A$1:$C$56</definedName>
    <definedName name="_xlnm.Print_Area" localSheetId="1">'3'!$A$1:$E$48</definedName>
    <definedName name="_xlnm.Print_Area" localSheetId="2">'5'!$A$1:$E$184</definedName>
    <definedName name="_xlnm.Print_Area" localSheetId="3">'7'!$A$1:$H$177</definedName>
  </definedNames>
  <calcPr fullCalcOnLoad="1" refMode="R1C1"/>
</workbook>
</file>

<file path=xl/sharedStrings.xml><?xml version="1.0" encoding="utf-8"?>
<sst xmlns="http://schemas.openxmlformats.org/spreadsheetml/2006/main" count="1159" uniqueCount="498">
  <si>
    <t xml:space="preserve">Расходы  </t>
  </si>
  <si>
    <t>руб</t>
  </si>
  <si>
    <t>Код раздела и подраздела БК</t>
  </si>
  <si>
    <t>Наименование расходов</t>
  </si>
  <si>
    <t>за счет безвозмездных поступлений</t>
  </si>
  <si>
    <t>за счет собственных средств</t>
  </si>
  <si>
    <t>Всего</t>
  </si>
  <si>
    <t>0100</t>
  </si>
  <si>
    <t>Общегосударственные расходы</t>
  </si>
  <si>
    <t>0102</t>
  </si>
  <si>
    <t>Функционирование высшего должностного лица субъекта РФ и муниципального образования</t>
  </si>
  <si>
    <t>0104</t>
  </si>
  <si>
    <t>Функционирование Правительства РФ, высших органов исполнительной власти субъектов РФ,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</si>
  <si>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</si>
  <si>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</si>
  <si>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</si>
  <si>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</si>
  <si>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</si>
  <si>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Резервный фонд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</si>
  <si>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</si>
  <si>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</si>
  <si>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</si>
  <si>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</si>
  <si>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</si>
  <si>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</si>
  <si>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</si>
  <si>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</si>
  <si>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</si>
  <si>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ситуаций природного и техногенного характера, гражданская оборона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</si>
  <si>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</si>
  <si>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</si>
  <si>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</si>
  <si>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</si>
  <si>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</si>
  <si>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</si>
  <si>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0406</t>
  </si>
  <si>
    <t>Водное хозяйство</t>
  </si>
  <si>
    <t>0409</t>
  </si>
  <si>
    <t>Дорожное хозяйство (дорожные фонды)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</si>
  <si>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</si>
  <si>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</si>
  <si>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</si>
  <si>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</si>
  <si>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</si>
  <si>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</si>
  <si>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</si>
  <si>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</si>
  <si>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</si>
  <si>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ЖКХ</t>
  </si>
  <si>
    <t>0700</t>
  </si>
  <si>
    <t>Образование</t>
  </si>
  <si>
    <t>0707</t>
  </si>
  <si>
    <t xml:space="preserve">Молодежная политика 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</si>
  <si>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</si>
  <si>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</si>
  <si>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</si>
  <si>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</si>
  <si>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</si>
  <si>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</si>
  <si>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</si>
  <si>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</si>
  <si>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</si>
  <si>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</si>
  <si>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1100</t>
  </si>
  <si>
    <t>Физическая культура и спорт</t>
  </si>
  <si>
    <t>Итого расходы:</t>
  </si>
  <si>
    <t>Наименование</t>
  </si>
  <si>
    <t>КЦСР</t>
  </si>
  <si>
    <t>Вид расходов</t>
  </si>
  <si>
    <t>Муниципальная программа "Развитие образования и молодежная политика в Кузнечихинском сельском поселении"</t>
  </si>
  <si>
    <t>02.0.00.00000</t>
  </si>
  <si>
    <t/>
  </si>
  <si>
    <t>ВЦП "Молодежь"</t>
  </si>
  <si>
    <t>02.1.00.00000</t>
  </si>
  <si>
    <t>Содействие развитию гражданственности, социальной зрелости молодёжи</t>
  </si>
  <si>
    <t>02.1.01.00000</t>
  </si>
  <si>
    <t>Проведение мероприятий для детей и молодежи</t>
  </si>
  <si>
    <t>02.1.01.46040</t>
  </si>
  <si>
    <t>Закупка товаров,  работ и услуг для государственных (муниципальных) нужд</t>
  </si>
  <si>
    <t>Муниципальная программа "Социальная поддержка населения в Кузнечихинском сельском поселении"</t>
  </si>
  <si>
    <t>03.0.00.00000</t>
  </si>
  <si>
    <t>03.1.00.00000</t>
  </si>
  <si>
    <t>Проведение массовых мероприятий, посвящённых праздничным и памятным датам</t>
  </si>
  <si>
    <t>03.1.01.00000</t>
  </si>
  <si>
    <t>Расходы на финансирование мероприятий, посвященных праздничным и памятным дням</t>
  </si>
  <si>
    <t>03.1.01.46050</t>
  </si>
  <si>
    <t>Социальная защита и поддержка граждан Кузнечихинского сельского поселения</t>
  </si>
  <si>
    <t>03.1.02.00000</t>
  </si>
  <si>
    <t>Адресная материальная помощь</t>
  </si>
  <si>
    <t>03.1.02.46060</t>
  </si>
  <si>
    <t>Социальное обеспечение и иные выплаты населению</t>
  </si>
  <si>
    <t>Доплаты к пенсиям государственных служащих субъектов Российской Федерации и муниципальных служащих</t>
  </si>
  <si>
    <t>03.1.02.46070</t>
  </si>
  <si>
    <t>Муниципальная программа «Обеспечение доступным и комфортным жильём населения Кузнечихинского сельского поселения»</t>
  </si>
  <si>
    <t>05.0.00.00000</t>
  </si>
  <si>
    <t>МЦП "Поддержка молодых семей в приобретении (строительстве) жилья"</t>
  </si>
  <si>
    <t>05.1.00.00000</t>
  </si>
  <si>
    <t>Предоставлени молодым семьям социальных выплат на приобретение (строительство) жилья</t>
  </si>
  <si>
    <t>05.1.01.00000</t>
  </si>
  <si>
    <t>Реализация мероприятий по МЦП "Поддержка молодых семей в приобретении (строительстве) жилья</t>
  </si>
  <si>
    <t>05.1.01.L4970</t>
  </si>
  <si>
    <t>местн</t>
  </si>
  <si>
    <t>Муниципальная целевая программа "Поддержка граждан, проживающих на территории Кузнечихинского сельского поселения, в сфере ипотечного кредитования"</t>
  </si>
  <si>
    <t>05.2.00.00000</t>
  </si>
  <si>
    <t>Предоставление субсидии семьям на приобретение (строительство) жилых помещений с использованием ипотечных жилищных кредитов (займов)</t>
  </si>
  <si>
    <t>05.2.01.00000</t>
  </si>
  <si>
    <t>Реализация мероприятий МЦП "Поддержка граждан, проживающих на территории Кузнечихинского сельского поселения, в сфере ипотечного кредитования"</t>
  </si>
  <si>
    <t>05.2.01.41230</t>
  </si>
  <si>
    <t>Реализация мероприятий по гос. поддержке граждан, проживающих на территории ЯО, в сфере ипотечного кредитования</t>
  </si>
  <si>
    <t>05.2.01.71230</t>
  </si>
  <si>
    <t>Муниципальная целевая программа "Переселение граждан из аварийного жилищного фонда Кузнечихинского сельского поселения ЯМР ЯО"</t>
  </si>
  <si>
    <t>05.3.00.00000</t>
  </si>
  <si>
    <t>Региональный проект "Обеспечение устойчивого сокращения непригодного для проживания жилищного фонда"</t>
  </si>
  <si>
    <t>05.3.F3.00000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</si>
  <si>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местного бюджета</t>
  </si>
  <si>
    <t>05.3.F3.6748S</t>
  </si>
  <si>
    <t>Бюджетные инвестиции</t>
  </si>
  <si>
    <t>Муниципальная программа "Развитие культуры и туризма в Кузнечихинском сельском поселении"</t>
  </si>
  <si>
    <t>11.0.00.00000</t>
  </si>
  <si>
    <t>ВЦП "Основные направления сохранения и развития культуры и искусства в Кузнечихинском сельском поселении ЯМР"</t>
  </si>
  <si>
    <t>11.1.00.00000</t>
  </si>
  <si>
    <t>Сохранение и развитие культурных традиций, единого культурного пространства района, поддержка развития всех видов и жанров современной культуры и искусства, подготовка и показ спектаклей, концертов, концертных программ, кинопрограмм и иных зрелищных  программ.</t>
  </si>
  <si>
    <t>11.1.01.00000</t>
  </si>
  <si>
    <t>Межбюджетные трансферты на передачу осуществления части полномочий в сфере культуры</t>
  </si>
  <si>
    <t>11.1.01.46430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</si>
  <si>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</si>
  <si>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Межбюджетные трансферты</t>
  </si>
  <si>
    <t>Иные бюджетные ассигнования</t>
  </si>
  <si>
    <t>Реализация мероприятий по проведению капитальных и текущих ремонтов муниципальных учреждений культуры</t>
  </si>
  <si>
    <t>11.1.01.46180</t>
  </si>
  <si>
    <t>Удовлетворение культурных, информационных, образовательных потребностей жителей поселения, сохранение единого информационного пространства, увеличение количества пользователей библиотечных услуг</t>
  </si>
  <si>
    <t>11.1.02.00000</t>
  </si>
  <si>
    <t>Реализация мероприятий на сохранение единого информационного пространства в поселении</t>
  </si>
  <si>
    <t>11.1.02.46310</t>
  </si>
  <si>
    <t>Муниципальная программа "Охрана окружающей среды в Кузнечихинском сельском поселении"</t>
  </si>
  <si>
    <t>12.0.00.00000</t>
  </si>
  <si>
    <t>МЦП "Обращение с твердыми бытовыми отходами на территории Кузнечихинского сельского поселения"</t>
  </si>
  <si>
    <t>12.2.00.00000</t>
  </si>
  <si>
    <t>Создание условий для повышения экологической культуры, модернизация инфраструктуры обращения с ТБО с  внедрением раздельного сбора и сортировки ТБО</t>
  </si>
  <si>
    <t>12.2.01.00000</t>
  </si>
  <si>
    <t>Реализация мероприятий МЦП "Обращение с твердыми бытовыми отходами на территории Кузнечихинского сельского поселения ЯМР"</t>
  </si>
  <si>
    <t>12.2.01.46100</t>
  </si>
  <si>
    <t>Муниципальная программа "Развитие физической культуры и спорта в Кузнечихинском сельском поселении"</t>
  </si>
  <si>
    <t>13.0.00.00000</t>
  </si>
  <si>
    <t>ВЦП "Развитие физической культуры и спорта в Кузнечихинском сельском поселении"</t>
  </si>
  <si>
    <t>13.1.00.00000</t>
  </si>
  <si>
    <t xml:space="preserve">Развитие инфраструктуры и укрепление материально-технической базы для занятий физической культурой и массовым спортом </t>
  </si>
  <si>
    <t>13.1.02.00000</t>
  </si>
  <si>
    <t>Реализация мероприятий по развитию инфраструктуры и укреплению материально-технической базы</t>
  </si>
  <si>
    <t>13.1.02.46320</t>
  </si>
  <si>
    <t>Муниципальная программа "Обеспечение качественными коммунальными услугами населения Кузнечихинского сельского поселения"</t>
  </si>
  <si>
    <t>14.0.00.00000</t>
  </si>
  <si>
    <t>МЦП "Комплексная программа модернизации и реформирования жилищно-коммунального хозяйства Кузнечихинского сельского поселения"</t>
  </si>
  <si>
    <t>14.1.00.00000</t>
  </si>
  <si>
    <t>Осуществление мероприятий в области ЖКХ</t>
  </si>
  <si>
    <t>14.1.01.00000</t>
  </si>
  <si>
    <t>Реализация мероприятий в области жилищно-коммунального хозяйства</t>
  </si>
  <si>
    <t>14.1.01.46260</t>
  </si>
  <si>
    <t>Формирование фонда капитального ремонта многоквартирных домов</t>
  </si>
  <si>
    <t>14.1.02.00000</t>
  </si>
  <si>
    <t>Взносы на капитальный ремонт по помещениям МКД, находящимся в муниципальной собственности</t>
  </si>
  <si>
    <t>14.1.02.46130</t>
  </si>
  <si>
    <t>Муниципальная целевая программа "Чистая вода"</t>
  </si>
  <si>
    <t>14.2.00.00000</t>
  </si>
  <si>
    <t>Строительство и реконструкция объектов водоснабжения и водоотведения</t>
  </si>
  <si>
    <t>14.2.01.00000</t>
  </si>
  <si>
    <t>Реализация мероприятий по строительству и реконструкции объектов водоснабжения и водоотведения</t>
  </si>
  <si>
    <t>14.2.01.46120</t>
  </si>
  <si>
    <t>Межбюджетные трансферты на осуществление полномочий по решению вопросов местного значения в области организации в границах поселения водоснабжения населения в населенных пунктах, где отсутствует централизованное водоснабжение (осуществление строительства, содержания и ремонта колодцев)</t>
  </si>
  <si>
    <t>14.2.01.10490</t>
  </si>
  <si>
    <t>Реализация мероприятий МЦП «Чистая вода»</t>
  </si>
  <si>
    <t>МЦП "Комплексная программа благоустройства территории Кузнечихинского сельского поселения на 2017-2019 гг."</t>
  </si>
  <si>
    <t>14.5.00.00000</t>
  </si>
  <si>
    <t>Организация взаимодействия между предприятиями, организациями и учреждениями при решении вопросов благоустройства территории поселения.</t>
  </si>
  <si>
    <t>14.5.01.00000</t>
  </si>
  <si>
    <t>Уличное освещение</t>
  </si>
  <si>
    <t>14.5.01.46150</t>
  </si>
  <si>
    <t>Закупка товаров, работ и услуг для государственных (муниципальных) нужд</t>
  </si>
  <si>
    <t>Прочие мероприятия по благоустройству</t>
  </si>
  <si>
    <t>14.5.01.46230</t>
  </si>
  <si>
    <t>Расходы на благоустройство, реставрацию и реконструкцию воинских захоронений и военно-мемориальных объектов, за счет средств местного бюджета</t>
  </si>
  <si>
    <t>14.5.01.46460</t>
  </si>
  <si>
    <t>Приведение в качественное состояние элементов благоустройства и привлечение жителей к участию в решении проблем благоустройства.</t>
  </si>
  <si>
    <t>14.5.02.00000</t>
  </si>
  <si>
    <t>Обеспечение деятельности подведомственных учреждений</t>
  </si>
  <si>
    <t>14.5.02.46240</t>
  </si>
  <si>
    <t>Озеленение</t>
  </si>
  <si>
    <t>14.5.02.46270</t>
  </si>
  <si>
    <t>Муниципальная программа «Эффективная власть в Кузнечихинском СП»</t>
  </si>
  <si>
    <t>21.0.00.00000</t>
  </si>
  <si>
    <t>МЦП «Развитие муниципальной службы в Администрации Кузнечихинского СП»</t>
  </si>
  <si>
    <t>21.1.00.00000</t>
  </si>
  <si>
    <t>Оценка недвижимости, признание прав и регулирование отношений по гос. и муниципальной собственности</t>
  </si>
  <si>
    <t>21.1.01.00000</t>
  </si>
  <si>
    <t>21.1.01.46250</t>
  </si>
  <si>
    <t>Обеспечение открытости муниципальной службы, доступности информации о муниципальной службе и деятельности муниципальных служащих, повышение престижа муниципальной службы</t>
  </si>
  <si>
    <t>21.1.02.00000</t>
  </si>
  <si>
    <t>Мероприятия по доступности информации о муниципальной службе и деятельности муниципальных служащих, повышение престижа муниципальной службы</t>
  </si>
  <si>
    <t>21.1.02.46340</t>
  </si>
  <si>
    <t>Профессиональное развитие муниципальных служащих</t>
  </si>
  <si>
    <t>21.1.03.00000</t>
  </si>
  <si>
    <t>Мероприятия по повышению квалификации муниципальных служащих</t>
  </si>
  <si>
    <t>21.1.03.46350</t>
  </si>
  <si>
    <t>Муниципальная программа "Развитие дорожного хозяйства в Кузнечихинском сельском поселении"</t>
  </si>
  <si>
    <t>24.0.00.00000</t>
  </si>
  <si>
    <t>МЦП "Сохранность муниципальных автомобильных дорог Кузнечихинского сельского поселения"</t>
  </si>
  <si>
    <t>24.1.00.00000</t>
  </si>
  <si>
    <t>Приведение в нормативное состояние автомобильных дорог местного значения, разработка рабочих проектов</t>
  </si>
  <si>
    <t>24.1.01.00000</t>
  </si>
  <si>
    <t>Реализация мероприятий муниципальной целевой программы "Сохранность автомобильных дорог"</t>
  </si>
  <si>
    <t>24.1.01.46160</t>
  </si>
  <si>
    <t>Ремонт и содержание автомобильных дорог</t>
  </si>
  <si>
    <t>24.1.01.10340</t>
  </si>
  <si>
    <t>Расходы на финансирование дорожного хозяйства</t>
  </si>
  <si>
    <t>24.1.01.72440</t>
  </si>
  <si>
    <t>Непрограммные расходы</t>
  </si>
  <si>
    <t>50.0.00.00000</t>
  </si>
  <si>
    <t>Глава Кузнечихинского сельского поселения</t>
  </si>
  <si>
    <t>50.0.00.66010</t>
  </si>
  <si>
    <t>Центральный аппарат</t>
  </si>
  <si>
    <t>50.0.00.66020</t>
  </si>
  <si>
    <t>Межбюджетные трансферты передаваемые из бюджета Кузнечихинского сельского поселения в бюджет ЯМР ЯО на содержание контрольно счётной палаты</t>
  </si>
  <si>
    <t>50.0.00.66040</t>
  </si>
  <si>
    <t>Резервный фонд Кузнечихинского сельского поселения</t>
  </si>
  <si>
    <t>50.0.00.66050</t>
  </si>
  <si>
    <t>Предупреждение и ликвидация последствий чрезвычайных ситуаций и стихийных бедствий природного и техногенного характера</t>
  </si>
  <si>
    <t>50.0.00.66060</t>
  </si>
  <si>
    <t>Добровольная народная дружина Кузнечихинского сельского поселения</t>
  </si>
  <si>
    <t>50.0.00.66070</t>
  </si>
  <si>
    <t>Расходы на проведение выборов</t>
  </si>
  <si>
    <t>50.0.00.6608.0</t>
  </si>
  <si>
    <t>Межбюджетные трансферты - на переданные полномочия на уровень ЯМР по исполнению бюджета и осуществлению контроля от Администрации Кузнечихинского СП</t>
  </si>
  <si>
    <t>50.0.00.6609.0</t>
  </si>
  <si>
    <t>Субвенция на осуществление первичного воинского учета на территориях, где отсутствуют военные комиссариаты</t>
  </si>
  <si>
    <t>50.0.00.51180</t>
  </si>
  <si>
    <t>Расходы на исполнение судебных актов</t>
  </si>
  <si>
    <t>50.0.00.66100</t>
  </si>
  <si>
    <t>Муниципальная программа «Формирование комфортной городской среды»</t>
  </si>
  <si>
    <t>39.0.00.00000</t>
  </si>
  <si>
    <t>Муниципальная целевая программа «Решаем Вместе!»</t>
  </si>
  <si>
    <t>39.1.00.00000</t>
  </si>
  <si>
    <t>Повышение уровня благоустройства на территории Кузнечихинского сельского поселения ЯМР</t>
  </si>
  <si>
    <t>39.1.01.00000</t>
  </si>
  <si>
    <t>Формирование современной городской среды</t>
  </si>
  <si>
    <t>39.1.F2.55550</t>
  </si>
  <si>
    <t xml:space="preserve">Ведомственная структура расходов </t>
  </si>
  <si>
    <t>по разделам, подразделам и целевой классификации расходов бюджетов Российской Федерации</t>
  </si>
  <si>
    <t>Код КВСР</t>
  </si>
  <si>
    <t>Код раздела и подраздела КБ РФ</t>
  </si>
  <si>
    <t>КВР</t>
  </si>
  <si>
    <t>Безвозмездные поступления из других бюджетов</t>
  </si>
  <si>
    <t>Собственные доходы</t>
  </si>
  <si>
    <t>ИТОГО</t>
  </si>
  <si>
    <t>841</t>
  </si>
  <si>
    <t>Администрация Кузнечихинского сельского поселения</t>
  </si>
  <si>
    <t>Общегосударственные вопросы.</t>
  </si>
  <si>
    <t>Функционирование высшего должностного лица субъекта Российской Федерации и муниципального образования</t>
  </si>
  <si>
    <t>50.0.00.6601.0</t>
  </si>
  <si>
    <t>Расходы на выплату персоналу 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</si>
  <si>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</si>
  <si>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50.0.00.6602.0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</si>
  <si>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самоуправления. Центральный аппарат</t>
  </si>
  <si>
    <t>50.0.00.6604.0</t>
  </si>
  <si>
    <t>Резервные фонды</t>
  </si>
  <si>
    <t>50.0.00.6605.0</t>
  </si>
  <si>
    <t>Резервный фонд Кузнечихинского сельского поселенияРезервный фонд Кузнечихинского сельского поселения</t>
  </si>
  <si>
    <t>21.1.01.4625.0</t>
  </si>
  <si>
    <t>Оценка недвижимости, признание прав и регулирование отношений по государственной и муниципальной собственности</t>
  </si>
  <si>
    <t>21.1.02.4634.0</t>
  </si>
  <si>
    <t>21.1.03.4635.0</t>
  </si>
  <si>
    <t>50.0.00.6610.0</t>
  </si>
  <si>
    <t>50.0.00.5118.0</t>
  </si>
  <si>
    <t xml:space="preserve"> 0300</t>
  </si>
  <si>
    <t>Национальная безопасность и правоохрательная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</si>
  <si>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</si>
  <si>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50.0.00.6606.0</t>
  </si>
  <si>
    <t>Предупреждение и ликвидация последствий чрезвычайных ситуаций и стихийных бедствий природного и техногенного характера. Обеспечение пожарной безопасности.</t>
  </si>
  <si>
    <t>50.0.00.6607.0</t>
  </si>
  <si>
    <t>24.1.01.4616.0</t>
  </si>
  <si>
    <t>24.1.01.1034.0</t>
  </si>
  <si>
    <t>05.3.F3.67483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</si>
  <si>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– Фонда содействия реформированию жилищно-коммунального хозяйства</t>
  </si>
  <si>
    <t>400</t>
  </si>
  <si>
    <t>Капитальные вложения в объекты государственной (муниципальной) собственности</t>
  </si>
  <si>
    <t>05.3.F3.67484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</si>
  <si>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</t>
  </si>
  <si>
    <t>14.1.01.4626.0</t>
  </si>
  <si>
    <t>Реализация мероприятий в области жилищного и коммунального хозяйства</t>
  </si>
  <si>
    <t>14.1.02.4613.0</t>
  </si>
  <si>
    <t>14.5.01.4615.0</t>
  </si>
  <si>
    <t>14.5.01.4623.0</t>
  </si>
  <si>
    <t>14.5.02.4627.0</t>
  </si>
  <si>
    <t>14.5.02.4624.0</t>
  </si>
  <si>
    <t>Молодежная политика</t>
  </si>
  <si>
    <t>02.1.01.4604.0</t>
  </si>
  <si>
    <t xml:space="preserve">Культура, кинематография </t>
  </si>
  <si>
    <t>11.1.01.4609.0</t>
  </si>
  <si>
    <t>11.1.01.4618.0</t>
  </si>
  <si>
    <t>Реализация мероприятий по проведению капитальных ремонтов муниципальных учреждений культуры</t>
  </si>
  <si>
    <t>11.1.02.4631.0</t>
  </si>
  <si>
    <t>03.1.02.4607.0</t>
  </si>
  <si>
    <t>05.1.01.5020.0</t>
  </si>
  <si>
    <t>Субсидии на мероприятия подпрограммы "Обеспечение жильем молодых семей" федеральной целевой программы "Жилище" на 2015 - 2020 годы</t>
  </si>
  <si>
    <t>05.1.01.R020.0</t>
  </si>
  <si>
    <t>Субсидия на государственную поддержку молодых семей Ярославской области в приобретении (строительстве) жилья</t>
  </si>
  <si>
    <t>Реализация мероприятий МЦП  "Поддержка молодых семей в приобретении (строительстве) жилья"</t>
  </si>
  <si>
    <t>МЦП "Поддержка граждан, проживающих на территории Кузнечихинского сельского поселения, в сфере ипотечного кредитования"</t>
  </si>
  <si>
    <t>Реализация мероприятий по гос. поддержке граждан, проживающих на территории ЯО, в сфете ипотечного кредитования</t>
  </si>
  <si>
    <t>03.1.01.4605.0</t>
  </si>
  <si>
    <t>Расходы на финансирование мероприятий посвященных праздничным и памятным дням</t>
  </si>
  <si>
    <t>03.1.02.4606.0</t>
  </si>
  <si>
    <t>13.1.02.4632.0</t>
  </si>
  <si>
    <t xml:space="preserve">                               Итого:</t>
  </si>
  <si>
    <t>Субсидии на формирование современной городской среды</t>
  </si>
  <si>
    <t>Приложение № 9</t>
  </si>
  <si>
    <t>к решению Муниципального</t>
  </si>
  <si>
    <t>Cовета Кузнечихинского сельского</t>
  </si>
  <si>
    <t xml:space="preserve">Источники внутреннего </t>
  </si>
  <si>
    <t xml:space="preserve">финансирования дефицита бюджета Кузнечихинского сельского поселения </t>
  </si>
  <si>
    <t>№ п/п</t>
  </si>
  <si>
    <t>Код</t>
  </si>
  <si>
    <t>2017 год                                  (руб.)</t>
  </si>
  <si>
    <t>841 01 05 00 00 00 0000 000</t>
  </si>
  <si>
    <t>Изменение остатков средств на счетах по учету средств бюджетов</t>
  </si>
  <si>
    <t>841 01 05 02 01 10 0000 510</t>
  </si>
  <si>
    <t>Увеличение прочих остатков денежных средств бюджетов сельских поселений</t>
  </si>
  <si>
    <t>841 01 05 02 01 10 0000 610</t>
  </si>
  <si>
    <t>Уменьшение прочих остатков денежных средств бюджетов сельских поселений</t>
  </si>
  <si>
    <t>ИТОГО источников внутреннего финансирования:</t>
  </si>
  <si>
    <t>21.1.05.46420</t>
  </si>
  <si>
    <t>Реализация мероприятий в области коммунального хозяйства</t>
  </si>
  <si>
    <t>21.1.05.00000</t>
  </si>
  <si>
    <t>Создание условий для реализации программы "Эффективная власть в Кузнечихинском сельском поселении"</t>
  </si>
  <si>
    <t>14.5.01.46900</t>
  </si>
  <si>
    <t>Реализация мероприятий по борьбе с борщевиком Сосновского за счёт бюджета поселения</t>
  </si>
  <si>
    <t>14.5.01.4646.0</t>
  </si>
  <si>
    <t>ВЦП "Социальная поддержка населения Кузнечихинского сельского поселения"</t>
  </si>
  <si>
    <t>03.1.01.10110</t>
  </si>
  <si>
    <t>14.5.01.10710</t>
  </si>
  <si>
    <t>Расходы передаваемые из бюджета Ярославского муниципального района бюджетам поселений, входящих в состав ЯМР, на ликвидацию несанкционированных свалок отходов</t>
  </si>
  <si>
    <t>14.5.01.76900</t>
  </si>
  <si>
    <t>Расходы на реализацию мероприятий по борьбе с борщевиком Сосновского</t>
  </si>
  <si>
    <t>24.1.01.75620</t>
  </si>
  <si>
    <t>Капитальный ремонт и ремонт дорожных объектов муниципальной собственности</t>
  </si>
  <si>
    <t>24.1.01.45620</t>
  </si>
  <si>
    <t>Капитальный ремонт и ремонт дорожных объектов муниципальной собственности,  за счет средств местного бюджета</t>
  </si>
  <si>
    <t>Расходы на проведение мероприятий по благоустройству сельских территорий</t>
  </si>
  <si>
    <t>24.1.01.42440</t>
  </si>
  <si>
    <t>Расходы на финансирование дорожного хозяйства, за счет средств местного бюджета</t>
  </si>
  <si>
    <t>Расходы на частичное финансирование первоочередных расходных обязательств, возникших при выполнении полномочий  органов местного самоуправления, за исключением заработной платы и начислений на нее</t>
  </si>
  <si>
    <t>14.5.01.L5760</t>
  </si>
  <si>
    <t>21.1.05.4642.0</t>
  </si>
  <si>
    <t>14.5.02.10660</t>
  </si>
  <si>
    <t>14.2.01.1049.0</t>
  </si>
  <si>
    <t>14.5.01.1071.0</t>
  </si>
  <si>
    <t>50.0.00.66110</t>
  </si>
  <si>
    <t>Расходы по уплате административных штрафов</t>
  </si>
  <si>
    <t>14.2.01.4612.0</t>
  </si>
  <si>
    <t>1301</t>
  </si>
  <si>
    <t>бюджета Кузнечихинского сельского поселения на 2021 год</t>
  </si>
  <si>
    <t>Расходы бюджета Кузнечихинского сельского поселения по целевым статьям (государственным программам и непрограммным направлениям деятельности) и группам видов расходов классификации расходов бюджетов Российской Федерации на 2021 год</t>
  </si>
  <si>
    <t>бюджета Кузнечихинского сельского поселения Ярославского муниципального района Ярославской области на 2021 год по разделам и подразделам классификации расходов бюджетов Российской Федерации</t>
  </si>
  <si>
    <t xml:space="preserve"> </t>
  </si>
  <si>
    <t>841 01 03 00 00 00 0000 000</t>
  </si>
  <si>
    <t>Бюджетные кредиты от других бюджетов бюджетной системы РФ в валюте Российской Федерации</t>
  </si>
  <si>
    <t>841 01 03 01 00 10 4620 710</t>
  </si>
  <si>
    <t>Получение кредитов от других бюджетов бюджетной системы РФ бюджетам поселений в валюте Российской федерации</t>
  </si>
  <si>
    <t>841 01 03 01 00 05 0000 800</t>
  </si>
  <si>
    <t>Погашение бюджетных кредитов, полученных от других бюджетов бюджетной системы РФ в валюте РФ</t>
  </si>
  <si>
    <t>841 01 03 01 00 10 4620 810</t>
  </si>
  <si>
    <t>Погашение бюджетами поселений кредитов от других бюджетов бюджетной системы РФ  в валюте Российской федерации</t>
  </si>
  <si>
    <t xml:space="preserve">на 2021 год </t>
  </si>
  <si>
    <t>2021 год                                  (руб.)</t>
  </si>
  <si>
    <t>4</t>
  </si>
  <si>
    <t>Профицит</t>
  </si>
  <si>
    <t>Прогнозируемые доходы бюджета Кузнечихинского сельского поселения на 2021 год в соответствии с  классификацией доходов бюджетов Российской Федерации</t>
  </si>
  <si>
    <t>руб.</t>
  </si>
  <si>
    <t>Код бюджетной классификации</t>
  </si>
  <si>
    <t>Наименование доходов</t>
  </si>
  <si>
    <t>Налоговые и неналоговые доходы, в том числе:</t>
  </si>
  <si>
    <t>Налоговые</t>
  </si>
  <si>
    <t>000 1 00 00000 00 0000 000</t>
  </si>
  <si>
    <t>Доходы, в том числе: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</si>
  <si>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</si>
  <si>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</si>
  <si>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</si>
  <si>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</si>
  <si>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182 1 05 03000 01 0000 110</t>
  </si>
  <si>
    <t>Единый сельскохозяйственный налог</t>
  </si>
  <si>
    <t>182 1 06 00000 00 0000 000</t>
  </si>
  <si>
    <t>Налоги на имущество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</si>
  <si>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</si>
  <si>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</si>
  <si>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182 1 06 06000 00 0000 110</t>
  </si>
  <si>
    <t>Земельный налог</t>
  </si>
  <si>
    <t>841 1 08 04020 01 0000 110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</si>
  <si>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</si>
  <si>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100 1 03 02000 01 0000 110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</si>
  <si>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</si>
  <si>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</si>
  <si>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</si>
  <si>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</si>
  <si>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841 1 11 05035 10 0000 120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</si>
  <si>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</si>
  <si>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841 1 11 09045 10 0000 120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</si>
  <si>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</si>
  <si>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841 1 13 01995 10 0000 130</t>
  </si>
  <si>
    <t>Прочие доходы от оказания платных услуг (работ) получателями средств бюджетов сельских поселений</t>
  </si>
  <si>
    <t>841 1 13 01995 10 0017 130</t>
  </si>
  <si>
    <t xml:space="preserve">Прочие доходы от оказания платных услуг (работ) получателями средств бюджетов поселений (Услуги по обеспечению функционирования и технического обслуж-я оборудования-базовой станции сотовой радиотелефонной связи) </t>
  </si>
  <si>
    <t>841 1 13 01995 10 0023 130</t>
  </si>
  <si>
    <t>Доходы от оказания банных услуг</t>
  </si>
  <si>
    <t>841 1 13 02995 10 0000 130</t>
  </si>
  <si>
    <t>Прочие доходы от компенсации затрат бюджетов сельских поселений</t>
  </si>
  <si>
    <t>841 1 14 02 053 10 0000 410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</si>
  <si>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</si>
  <si>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841 1 14 06025 10 0000 430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</si>
  <si>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</si>
  <si>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841 1 16 07010 10 0000 140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</si>
  <si>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</si>
  <si>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841 1 17 05050 10 0000 180</t>
  </si>
  <si>
    <t>Прочие неналоговые доходы бюджетов сельских поселений</t>
  </si>
  <si>
    <t>949 1 16 02020 02 0000 140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</si>
  <si>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</si>
  <si>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</si>
  <si>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</si>
  <si>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</si>
  <si>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</si>
  <si>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841 2 02 10000 00 0000 150</t>
  </si>
  <si>
    <t>Дотации бюджетам бюджетной системы Российской Федерации</t>
  </si>
  <si>
    <t>841 2 02 15001 10 0000 150</t>
  </si>
  <si>
    <t>Дотации бюджетам сельских поселений на выравнивание бюджетной обеспеченности</t>
  </si>
  <si>
    <t>841 2 02 19999 10 1004 150</t>
  </si>
  <si>
    <t>000 2 02 20000 00 0000 150</t>
  </si>
  <si>
    <t>Субсидии бюджетам бюджетной системы Российской Федерации (межбюджетные субсидии)</t>
  </si>
  <si>
    <t>841 2 02 20041 10 0000 150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</si>
  <si>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</si>
  <si>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841 2 02 25497 00 0000 150</t>
  </si>
  <si>
    <t>Субсидии бюджетам на реализацию мероприятий по обеспечению жильем молодых семей</t>
  </si>
  <si>
    <t>841 2 02 25555 10 0000 150</t>
  </si>
  <si>
    <t>Субсидии бюджетам сельских поселений на реализацию программ формирования современной городской среды</t>
  </si>
  <si>
    <t>841 2 02 20299 10 0000 150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</si>
  <si>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</si>
  <si>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841 2 02 20302 10 0000 150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</si>
  <si>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</si>
  <si>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841 2 02 29999 10 2005 150</t>
  </si>
  <si>
    <t>Субсидия на реализацию задачи по государственной поддержке граждан, проживающих на территории Ярославской области, в сфере ипотечного жилищного кредитования</t>
  </si>
  <si>
    <t>841 2 02 29999 10 0000 150</t>
  </si>
  <si>
    <t>Прочие субсидии бюджетам сельских поселений</t>
  </si>
  <si>
    <t>841 2 02 29999 10 2047 150</t>
  </si>
  <si>
    <t>Прочие субсидии бюджетам сельских поселений (Субсидия на реализацию мероприятий по борьбе с борщевиком Сосновского)</t>
  </si>
  <si>
    <t>000 2 02 30000 00 0000 150</t>
  </si>
  <si>
    <t>Субвенции бюджетам бюджетной системы Российской Федерации</t>
  </si>
  <si>
    <t>841 2 02 35118 10 0000 150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</si>
  <si>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</si>
  <si>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000 2 02 40000 00 0000 150</t>
  </si>
  <si>
    <t>Иные межбюджетные трансферты</t>
  </si>
  <si>
    <t>841 2 02 40014 10 0000 150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</si>
  <si>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</si>
  <si>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841 2 02 49999 10 0000 150</t>
  </si>
  <si>
    <t>Прочие межбюджетные трансферты, передаваемые бюджетам сельских поселений</t>
  </si>
  <si>
    <t>Прочие безвозмездные поступления (добровольные пожертвования)</t>
  </si>
  <si>
    <t>841 2 03 05020 10 0000 150</t>
  </si>
  <si>
    <t>Поступления от денежных пожертвований, предоставляемых государственными (муниципальными) организациями получателям средств бюджетов сельских поселений</t>
  </si>
  <si>
    <t>841 2 04 05020 10 0000 150</t>
  </si>
  <si>
    <t>Поступления от денежных пожертвований, предоставляемых негосударственными организациями получателям средств бюджетов сельских поселений</t>
  </si>
  <si>
    <t>841 2 07 05030 10 0000 150</t>
  </si>
  <si>
    <t>Прочие безвозмездные поступления в бюджеты сельских поселений</t>
  </si>
  <si>
    <t>Итого:</t>
  </si>
  <si>
    <t>Прочие дотации бюджетам сельских поселений (Дотации на реализацию мероприятий, предусмотренных нормативными правовыми актами органов государственной власти Ярославской области)</t>
  </si>
  <si>
    <t>21.1.04.46400</t>
  </si>
  <si>
    <t>Процентные платежи по муниципальному долгу</t>
  </si>
  <si>
    <t>Обслуживание государственного (муниципального) долга</t>
  </si>
  <si>
    <t>841 2 02 29999 10 2032 150</t>
  </si>
  <si>
    <t>Прочие субсидии бюджетам сельских поселений (Субсидия на реализацию мероприятий инициативного бюджетирования на территории Ярославской области (поддержка местных инициатив))</t>
  </si>
  <si>
    <t>39.1.02.00000</t>
  </si>
  <si>
    <t>Расходы на реализацию мероприятий инициативного бюджетирования на территории Ярославской области (поддержка местных инициатив)</t>
  </si>
  <si>
    <t>Расходы на реализацию мероприятий инициативного бюджетирования на территории Ярославской области (поддержка местных инициатив) за счет средств местного бюджета</t>
  </si>
  <si>
    <t>48.0.00.00000</t>
  </si>
  <si>
    <t>Муниципальная программа «Комплексное развитие сельских территорий»</t>
  </si>
  <si>
    <t>48.1.00.00000</t>
  </si>
  <si>
    <t>МЦП «Комплексное развитие сельских территорий в Кузнечихинском сельском поселении»</t>
  </si>
  <si>
    <t>48.1.01.00000</t>
  </si>
  <si>
    <t>Организация благоустройства на территории поселения</t>
  </si>
  <si>
    <t>48.1.01.L5760</t>
  </si>
  <si>
    <t>Реализация мероприятий по благоустройству сельских территорий</t>
  </si>
  <si>
    <t>Реализация мероприятий по благоустройству сельских территорий (КРСТ)</t>
  </si>
  <si>
    <t xml:space="preserve">Реализация мероприятий комплексного развития сельских территорий </t>
  </si>
  <si>
    <t xml:space="preserve">                                                       Приложение № 1 к решению Муниципального Совета  Кузнечихинского сельского поселения № 16 от 27.04.2021 г.</t>
  </si>
  <si>
    <r>
      <t xml:space="preserve">Приложение № 3 к решению Муниципального совета Кузнечихинского сельского поселения № 16 </t>
    </r>
    <r>
      <rPr>
        <sz val="12"/>
        <rFont val="Arial Cyr"/>
        <family val="0"/>
      </rPr>
      <t>о</t>
    </r>
    <r>
      <rPr>
        <sz val="12"/>
        <rFont val="Arial Cyr"/>
        <family val="2"/>
      </rPr>
      <t>т 27.04.2021 г.</t>
    </r>
  </si>
  <si>
    <t>Приложение № 5 к решению Муниципального совета Кузнечихинского сельского поселения № 16 от 27.04.2021  г.</t>
  </si>
  <si>
    <t>Приложение № 7 к решению Муниципального совета Кузнечихинского сельского поселения № 16 от 27.04.2021 г.</t>
  </si>
  <si>
    <t>поселения № 16 от 27.04.2021</t>
  </si>
  <si>
    <t>1101</t>
  </si>
  <si>
    <t>Физическая культура</t>
  </si>
  <si>
    <t>Обслуживание государственного внутреннего и муниципального долга</t>
  </si>
  <si>
    <t>39.1.02.75350</t>
  </si>
  <si>
    <t>39.1.02.45350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</si>
</sst>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  <numFmt numFmtId="179" formatCode="[$-FC19]d\ mmmm\ yyyy\ &quot;г.&quot;"/>
    <numFmt numFmtId="180" formatCode="000"/>
  </numFmts>
  <fonts count="83">
    <font>
      <sz val="10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 Cyr"/>
      <family val="2"/>
    </font>
    <font>
      <b/>
      <sz val="14"/>
      <name val="Arial Cyr"/>
      <family val="2"/>
    </font>
    <font>
      <b/>
      <sz val="12"/>
      <name val="Arial Cyr"/>
      <family val="2"/>
    </font>
    <font>
      <b/>
      <i/>
      <sz val="12"/>
      <name val="Arial Cyr"/>
      <family val="2"/>
    </font>
    <font>
      <sz val="9"/>
      <name val="Times New Roman"/>
      <family val="1"/>
    </font>
    <font>
      <b/>
      <i/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i/>
      <sz val="8"/>
      <name val="Times New Roman"/>
      <family val="1"/>
    </font>
    <font>
      <i/>
      <sz val="10"/>
      <name val="Arial"/>
      <family val="2"/>
    </font>
    <font>
      <b/>
      <sz val="8"/>
      <color indexed="10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u val="single"/>
      <sz val="10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sz val="12"/>
      <name val="Times New Roman"/>
      <family val="1"/>
    </font>
    <font>
      <b/>
      <sz val="21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2"/>
      <color indexed="8"/>
      <name val="Times New Roman"/>
      <family val="1"/>
    </font>
    <font>
      <b/>
      <sz val="12"/>
      <color indexed="10"/>
      <name val="Arial Cyr"/>
      <family val="0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2"/>
      <name val="Arial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rgb="FFFF0000"/>
      <name val="Arial Cyr"/>
      <family val="0"/>
    </font>
    <font>
      <b/>
      <sz val="11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75" fillId="32" borderId="0" applyNumberFormat="0" applyBorder="0" applyAlignment="0" applyProtection="0"/>
  </cellStyleXfs>
  <cellXfs count="280">
    <xf numFmtId="0" fontId="0" fillId="0" borderId="0" xfId="0" applyAlignment="1">
      <alignment/>
    </xf>
    <xf numFmtId="4" fontId="9" fillId="0" borderId="0" xfId="53" applyNumberFormat="1" applyFont="1" applyAlignment="1">
      <alignment horizontal="right" vertical="center" wrapText="1"/>
      <protection/>
    </xf>
    <xf numFmtId="0" fontId="0" fillId="0" borderId="0" xfId="53" applyAlignment="1">
      <alignment vertical="center" wrapText="1"/>
      <protection/>
    </xf>
    <xf numFmtId="0" fontId="0" fillId="0" borderId="0" xfId="53" applyAlignment="1">
      <alignment horizontal="left" vertical="center" wrapText="1"/>
      <protection/>
    </xf>
    <xf numFmtId="0" fontId="1" fillId="0" borderId="10" xfId="53" applyFont="1" applyBorder="1" applyAlignment="1" applyProtection="1">
      <alignment horizontal="center" vertical="center" wrapText="1"/>
      <protection hidden="1"/>
    </xf>
    <xf numFmtId="0" fontId="11" fillId="0" borderId="10" xfId="53" applyFont="1" applyBorder="1" applyAlignment="1" applyProtection="1">
      <alignment horizontal="center" vertical="center" wrapText="1"/>
      <protection hidden="1"/>
    </xf>
    <xf numFmtId="0" fontId="0" fillId="0" borderId="10" xfId="53" applyBorder="1" applyAlignment="1">
      <alignment vertical="center" wrapText="1"/>
      <protection/>
    </xf>
    <xf numFmtId="4" fontId="9" fillId="0" borderId="10" xfId="53" applyNumberFormat="1" applyFont="1" applyBorder="1" applyAlignment="1">
      <alignment horizontal="right" vertical="center" wrapText="1"/>
      <protection/>
    </xf>
    <xf numFmtId="0" fontId="12" fillId="0" borderId="10" xfId="53" applyFont="1" applyBorder="1" applyAlignment="1" applyProtection="1">
      <alignment horizontal="center" vertical="center" wrapText="1"/>
      <protection hidden="1"/>
    </xf>
    <xf numFmtId="0" fontId="12" fillId="0" borderId="10" xfId="53" applyFont="1" applyBorder="1" applyAlignment="1" applyProtection="1">
      <alignment horizontal="left" vertical="center" wrapText="1"/>
      <protection hidden="1"/>
    </xf>
    <xf numFmtId="49" fontId="13" fillId="0" borderId="10" xfId="53" applyNumberFormat="1" applyFont="1" applyBorder="1" applyAlignment="1">
      <alignment horizontal="center" vertical="center" wrapText="1"/>
      <protection/>
    </xf>
    <xf numFmtId="0" fontId="11" fillId="33" borderId="10" xfId="53" applyFont="1" applyFill="1" applyBorder="1" applyAlignment="1" applyProtection="1">
      <alignment horizontal="left" vertical="center" wrapText="1"/>
      <protection hidden="1"/>
    </xf>
    <xf numFmtId="49" fontId="11" fillId="33" borderId="10" xfId="53" applyNumberFormat="1" applyFont="1" applyFill="1" applyBorder="1" applyAlignment="1" applyProtection="1">
      <alignment horizontal="left" vertical="center" wrapText="1"/>
      <protection hidden="1"/>
    </xf>
    <xf numFmtId="180" fontId="11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14" fillId="33" borderId="10" xfId="53" applyFont="1" applyFill="1" applyBorder="1" applyAlignment="1">
      <alignment vertical="center" wrapText="1"/>
      <protection/>
    </xf>
    <xf numFmtId="4" fontId="13" fillId="33" borderId="10" xfId="53" applyNumberFormat="1" applyFont="1" applyFill="1" applyBorder="1" applyAlignment="1">
      <alignment horizontal="right" vertical="center" wrapText="1"/>
      <protection/>
    </xf>
    <xf numFmtId="0" fontId="0" fillId="34" borderId="0" xfId="53" applyFill="1" applyAlignment="1">
      <alignment vertical="center" wrapText="1"/>
      <protection/>
    </xf>
    <xf numFmtId="0" fontId="15" fillId="35" borderId="10" xfId="53" applyFont="1" applyFill="1" applyBorder="1" applyAlignment="1" applyProtection="1">
      <alignment horizontal="left" vertical="center" wrapText="1"/>
      <protection hidden="1"/>
    </xf>
    <xf numFmtId="49" fontId="12" fillId="35" borderId="10" xfId="53" applyNumberFormat="1" applyFont="1" applyFill="1" applyBorder="1" applyAlignment="1" applyProtection="1">
      <alignment horizontal="left" vertical="center" wrapText="1"/>
      <protection hidden="1"/>
    </xf>
    <xf numFmtId="180" fontId="15" fillId="35" borderId="10" xfId="53" applyNumberFormat="1" applyFont="1" applyFill="1" applyBorder="1" applyAlignment="1" applyProtection="1">
      <alignment horizontal="center" vertical="center" wrapText="1"/>
      <protection hidden="1"/>
    </xf>
    <xf numFmtId="0" fontId="0" fillId="35" borderId="10" xfId="53" applyFill="1" applyBorder="1" applyAlignment="1">
      <alignment vertical="center" wrapText="1"/>
      <protection/>
    </xf>
    <xf numFmtId="4" fontId="9" fillId="35" borderId="10" xfId="53" applyNumberFormat="1" applyFont="1" applyFill="1" applyBorder="1" applyAlignment="1">
      <alignment horizontal="right" vertical="center" wrapText="1"/>
      <protection/>
    </xf>
    <xf numFmtId="0" fontId="0" fillId="36" borderId="0" xfId="53" applyFill="1" applyAlignment="1">
      <alignment vertical="center" wrapText="1"/>
      <protection/>
    </xf>
    <xf numFmtId="0" fontId="12" fillId="37" borderId="10" xfId="53" applyFont="1" applyFill="1" applyBorder="1" applyAlignment="1" applyProtection="1">
      <alignment horizontal="left" vertical="center" wrapText="1"/>
      <protection hidden="1"/>
    </xf>
    <xf numFmtId="49" fontId="12" fillId="37" borderId="10" xfId="53" applyNumberFormat="1" applyFont="1" applyFill="1" applyBorder="1" applyAlignment="1" applyProtection="1">
      <alignment horizontal="left" vertical="center" wrapText="1"/>
      <protection hidden="1"/>
    </xf>
    <xf numFmtId="180" fontId="15" fillId="37" borderId="10" xfId="53" applyNumberFormat="1" applyFont="1" applyFill="1" applyBorder="1" applyAlignment="1" applyProtection="1">
      <alignment horizontal="center" vertical="center" wrapText="1"/>
      <protection hidden="1"/>
    </xf>
    <xf numFmtId="0" fontId="0" fillId="37" borderId="10" xfId="53" applyFill="1" applyBorder="1" applyAlignment="1">
      <alignment vertical="center" wrapText="1"/>
      <protection/>
    </xf>
    <xf numFmtId="4" fontId="9" fillId="37" borderId="10" xfId="53" applyNumberFormat="1" applyFont="1" applyFill="1" applyBorder="1" applyAlignment="1">
      <alignment horizontal="right" vertical="center" wrapText="1"/>
      <protection/>
    </xf>
    <xf numFmtId="0" fontId="0" fillId="38" borderId="0" xfId="53" applyFill="1" applyAlignment="1">
      <alignment vertical="center" wrapText="1"/>
      <protection/>
    </xf>
    <xf numFmtId="180" fontId="12" fillId="0" borderId="10" xfId="53" applyNumberFormat="1" applyFont="1" applyBorder="1" applyAlignment="1" applyProtection="1">
      <alignment horizontal="left" vertical="center" wrapText="1"/>
      <protection hidden="1"/>
    </xf>
    <xf numFmtId="180" fontId="12" fillId="0" borderId="10" xfId="53" applyNumberFormat="1" applyFont="1" applyBorder="1" applyAlignment="1" applyProtection="1">
      <alignment horizontal="center" vertical="center" wrapText="1"/>
      <protection hidden="1"/>
    </xf>
    <xf numFmtId="49" fontId="11" fillId="33" borderId="10" xfId="53" applyNumberFormat="1" applyFont="1" applyFill="1" applyBorder="1" applyAlignment="1" applyProtection="1">
      <alignment horizontal="center" vertical="center" wrapText="1"/>
      <protection hidden="1"/>
    </xf>
    <xf numFmtId="4" fontId="0" fillId="33" borderId="10" xfId="53" applyNumberFormat="1" applyFill="1" applyBorder="1" applyAlignment="1">
      <alignment vertical="center" wrapText="1"/>
      <protection/>
    </xf>
    <xf numFmtId="49" fontId="12" fillId="35" borderId="10" xfId="53" applyNumberFormat="1" applyFont="1" applyFill="1" applyBorder="1" applyAlignment="1" applyProtection="1">
      <alignment horizontal="center" vertical="center" wrapText="1"/>
      <protection hidden="1"/>
    </xf>
    <xf numFmtId="0" fontId="15" fillId="37" borderId="10" xfId="53" applyFont="1" applyFill="1" applyBorder="1" applyAlignment="1" applyProtection="1">
      <alignment horizontal="left" vertical="center" wrapText="1"/>
      <protection hidden="1"/>
    </xf>
    <xf numFmtId="180" fontId="12" fillId="37" borderId="10" xfId="53" applyNumberFormat="1" applyFont="1" applyFill="1" applyBorder="1" applyAlignment="1" applyProtection="1">
      <alignment horizontal="left" vertical="center" wrapText="1"/>
      <protection hidden="1"/>
    </xf>
    <xf numFmtId="0" fontId="16" fillId="37" borderId="10" xfId="53" applyFont="1" applyFill="1" applyBorder="1" applyAlignment="1">
      <alignment vertical="center" wrapText="1"/>
      <protection/>
    </xf>
    <xf numFmtId="0" fontId="16" fillId="0" borderId="0" xfId="53" applyFont="1" applyAlignment="1">
      <alignment vertical="center" wrapText="1"/>
      <protection/>
    </xf>
    <xf numFmtId="0" fontId="16" fillId="38" borderId="0" xfId="53" applyFont="1" applyFill="1" applyAlignment="1">
      <alignment vertical="center" wrapText="1"/>
      <protection/>
    </xf>
    <xf numFmtId="180" fontId="11" fillId="33" borderId="10" xfId="53" applyNumberFormat="1" applyFont="1" applyFill="1" applyBorder="1" applyAlignment="1" applyProtection="1">
      <alignment horizontal="left" vertical="center" wrapText="1"/>
      <protection hidden="1"/>
    </xf>
    <xf numFmtId="0" fontId="0" fillId="33" borderId="10" xfId="53" applyFill="1" applyBorder="1" applyAlignment="1">
      <alignment vertical="center" wrapText="1"/>
      <protection/>
    </xf>
    <xf numFmtId="180" fontId="12" fillId="35" borderId="10" xfId="53" applyNumberFormat="1" applyFont="1" applyFill="1" applyBorder="1" applyAlignment="1" applyProtection="1">
      <alignment horizontal="left" vertical="center" wrapText="1"/>
      <protection hidden="1"/>
    </xf>
    <xf numFmtId="180" fontId="12" fillId="35" borderId="10" xfId="53" applyNumberFormat="1" applyFont="1" applyFill="1" applyBorder="1" applyAlignment="1" applyProtection="1">
      <alignment horizontal="center" vertical="center" wrapText="1"/>
      <protection hidden="1"/>
    </xf>
    <xf numFmtId="180" fontId="12" fillId="37" borderId="10" xfId="53" applyNumberFormat="1" applyFont="1" applyFill="1" applyBorder="1" applyAlignment="1" applyProtection="1">
      <alignment horizontal="center" vertical="center" wrapText="1"/>
      <protection hidden="1"/>
    </xf>
    <xf numFmtId="4" fontId="0" fillId="0" borderId="0" xfId="53" applyNumberFormat="1" applyAlignment="1">
      <alignment vertical="center" wrapText="1"/>
      <protection/>
    </xf>
    <xf numFmtId="180" fontId="17" fillId="0" borderId="10" xfId="53" applyNumberFormat="1" applyFont="1" applyBorder="1" applyAlignment="1" applyProtection="1">
      <alignment horizontal="left" vertical="center" wrapText="1"/>
      <protection hidden="1"/>
    </xf>
    <xf numFmtId="180" fontId="11" fillId="0" borderId="10" xfId="53" applyNumberFormat="1" applyFont="1" applyBorder="1" applyAlignment="1" applyProtection="1">
      <alignment horizontal="left" vertical="center" wrapText="1"/>
      <protection hidden="1"/>
    </xf>
    <xf numFmtId="180" fontId="11" fillId="0" borderId="10" xfId="53" applyNumberFormat="1" applyFont="1" applyBorder="1" applyAlignment="1" applyProtection="1">
      <alignment horizontal="center" vertical="center" wrapText="1"/>
      <protection hidden="1"/>
    </xf>
    <xf numFmtId="180" fontId="15" fillId="0" borderId="10" xfId="53" applyNumberFormat="1" applyFont="1" applyBorder="1" applyAlignment="1" applyProtection="1">
      <alignment horizontal="center" vertical="center" wrapText="1"/>
      <protection hidden="1"/>
    </xf>
    <xf numFmtId="0" fontId="18" fillId="0" borderId="10" xfId="53" applyFont="1" applyBorder="1" applyAlignment="1">
      <alignment horizontal="center" vertical="center" wrapText="1"/>
      <protection/>
    </xf>
    <xf numFmtId="0" fontId="12" fillId="35" borderId="10" xfId="53" applyFont="1" applyFill="1" applyBorder="1" applyAlignment="1" applyProtection="1">
      <alignment horizontal="left" vertical="center" wrapText="1"/>
      <protection hidden="1"/>
    </xf>
    <xf numFmtId="0" fontId="9" fillId="0" borderId="10" xfId="53" applyFont="1" applyBorder="1" applyAlignment="1" applyProtection="1">
      <alignment horizontal="left" vertical="center" wrapText="1"/>
      <protection hidden="1"/>
    </xf>
    <xf numFmtId="0" fontId="18" fillId="0" borderId="10" xfId="53" applyFont="1" applyBorder="1" applyAlignment="1">
      <alignment vertical="center" wrapText="1"/>
      <protection/>
    </xf>
    <xf numFmtId="0" fontId="18" fillId="37" borderId="10" xfId="53" applyFont="1" applyFill="1" applyBorder="1" applyAlignment="1">
      <alignment horizontal="center" vertical="center" wrapText="1"/>
      <protection/>
    </xf>
    <xf numFmtId="0" fontId="19" fillId="33" borderId="10" xfId="53" applyFont="1" applyFill="1" applyBorder="1" applyAlignment="1">
      <alignment horizontal="center" vertical="center" wrapText="1"/>
      <protection/>
    </xf>
    <xf numFmtId="0" fontId="14" fillId="0" borderId="0" xfId="53" applyFont="1" applyAlignment="1">
      <alignment vertical="center" wrapText="1"/>
      <protection/>
    </xf>
    <xf numFmtId="0" fontId="14" fillId="34" borderId="0" xfId="53" applyFont="1" applyFill="1" applyAlignment="1">
      <alignment vertical="center" wrapText="1"/>
      <protection/>
    </xf>
    <xf numFmtId="0" fontId="18" fillId="35" borderId="10" xfId="53" applyFont="1" applyFill="1" applyBorder="1" applyAlignment="1">
      <alignment horizontal="center" vertical="center" wrapText="1"/>
      <protection/>
    </xf>
    <xf numFmtId="0" fontId="0" fillId="0" borderId="10" xfId="53" applyBorder="1" applyAlignment="1">
      <alignment horizontal="center" vertical="center" wrapText="1"/>
      <protection/>
    </xf>
    <xf numFmtId="0" fontId="0" fillId="0" borderId="10" xfId="53" applyBorder="1" applyAlignment="1">
      <alignment horizontal="left" vertical="center" wrapText="1"/>
      <protection/>
    </xf>
    <xf numFmtId="0" fontId="12" fillId="0" borderId="10" xfId="53" applyFont="1" applyBorder="1" applyAlignment="1" applyProtection="1">
      <alignment horizontal="right" vertical="center" wrapText="1"/>
      <protection hidden="1"/>
    </xf>
    <xf numFmtId="0" fontId="14" fillId="0" borderId="10" xfId="53" applyFont="1" applyBorder="1" applyAlignment="1">
      <alignment horizontal="right" vertical="center" wrapText="1"/>
      <protection/>
    </xf>
    <xf numFmtId="4" fontId="13" fillId="0" borderId="10" xfId="53" applyNumberFormat="1" applyFont="1" applyBorder="1" applyAlignment="1">
      <alignment horizontal="right" vertical="center" wrapText="1"/>
      <protection/>
    </xf>
    <xf numFmtId="180" fontId="9" fillId="0" borderId="10" xfId="53" applyNumberFormat="1" applyFont="1" applyBorder="1" applyAlignment="1" applyProtection="1">
      <alignment horizontal="center" vertical="center" wrapText="1"/>
      <protection hidden="1"/>
    </xf>
    <xf numFmtId="0" fontId="9" fillId="35" borderId="10" xfId="53" applyFont="1" applyFill="1" applyBorder="1" applyAlignment="1" applyProtection="1">
      <alignment horizontal="left" vertical="center" wrapText="1"/>
      <protection hidden="1"/>
    </xf>
    <xf numFmtId="180" fontId="9" fillId="35" borderId="10" xfId="53" applyNumberFormat="1" applyFont="1" applyFill="1" applyBorder="1" applyAlignment="1" applyProtection="1">
      <alignment horizontal="center" vertical="center" wrapText="1"/>
      <protection hidden="1"/>
    </xf>
    <xf numFmtId="0" fontId="0" fillId="35" borderId="10" xfId="53" applyFill="1" applyBorder="1" applyAlignment="1">
      <alignment horizontal="center" vertical="center" wrapText="1"/>
      <protection/>
    </xf>
    <xf numFmtId="0" fontId="9" fillId="37" borderId="10" xfId="53" applyFont="1" applyFill="1" applyBorder="1" applyAlignment="1" applyProtection="1">
      <alignment horizontal="left" vertical="center" wrapText="1"/>
      <protection hidden="1"/>
    </xf>
    <xf numFmtId="180" fontId="9" fillId="37" borderId="10" xfId="53" applyNumberFormat="1" applyFont="1" applyFill="1" applyBorder="1" applyAlignment="1" applyProtection="1">
      <alignment horizontal="center" vertical="center" wrapText="1"/>
      <protection hidden="1"/>
    </xf>
    <xf numFmtId="0" fontId="0" fillId="37" borderId="10" xfId="53" applyFill="1" applyBorder="1" applyAlignment="1">
      <alignment horizontal="center" vertical="center" wrapText="1"/>
      <protection/>
    </xf>
    <xf numFmtId="180" fontId="13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53" applyFill="1" applyAlignment="1">
      <alignment vertical="center" wrapText="1"/>
      <protection/>
    </xf>
    <xf numFmtId="0" fontId="16" fillId="0" borderId="0" xfId="53" applyFont="1" applyFill="1" applyAlignment="1">
      <alignment vertical="center" wrapText="1"/>
      <protection/>
    </xf>
    <xf numFmtId="0" fontId="2" fillId="0" borderId="0" xfId="53" applyFont="1" applyFill="1" applyAlignment="1">
      <alignment vertical="center" wrapText="1"/>
      <protection/>
    </xf>
    <xf numFmtId="4" fontId="0" fillId="0" borderId="0" xfId="53" applyNumberFormat="1" applyFill="1" applyAlignment="1">
      <alignment vertical="center" wrapText="1"/>
      <protection/>
    </xf>
    <xf numFmtId="0" fontId="76" fillId="0" borderId="0" xfId="53" applyFont="1" applyFill="1" applyAlignment="1">
      <alignment vertical="center" wrapText="1"/>
      <protection/>
    </xf>
    <xf numFmtId="0" fontId="14" fillId="0" borderId="0" xfId="53" applyFont="1" applyFill="1" applyAlignment="1">
      <alignment vertical="center" wrapText="1"/>
      <protection/>
    </xf>
    <xf numFmtId="0" fontId="0" fillId="0" borderId="0" xfId="54" applyAlignment="1">
      <alignment vertical="center"/>
      <protection/>
    </xf>
    <xf numFmtId="0" fontId="20" fillId="0" borderId="0" xfId="54" applyFont="1" applyAlignment="1">
      <alignment horizontal="center" vertical="center"/>
      <protection/>
    </xf>
    <xf numFmtId="0" fontId="0" fillId="0" borderId="0" xfId="54" applyAlignment="1">
      <alignment horizontal="right" vertical="center"/>
      <protection/>
    </xf>
    <xf numFmtId="0" fontId="21" fillId="0" borderId="10" xfId="54" applyFont="1" applyBorder="1" applyAlignment="1">
      <alignment horizontal="center" vertical="center" wrapText="1"/>
      <protection/>
    </xf>
    <xf numFmtId="0" fontId="12" fillId="0" borderId="10" xfId="54" applyFont="1" applyBorder="1" applyAlignment="1">
      <alignment horizontal="center" vertical="center" wrapText="1"/>
      <protection/>
    </xf>
    <xf numFmtId="0" fontId="9" fillId="0" borderId="10" xfId="54" applyFont="1" applyBorder="1" applyAlignment="1">
      <alignment horizontal="center" vertical="center" wrapText="1"/>
      <protection/>
    </xf>
    <xf numFmtId="0" fontId="0" fillId="0" borderId="10" xfId="54" applyBorder="1" applyAlignment="1">
      <alignment horizontal="center" vertical="center"/>
      <protection/>
    </xf>
    <xf numFmtId="0" fontId="22" fillId="0" borderId="10" xfId="54" applyFont="1" applyBorder="1" applyAlignment="1">
      <alignment horizontal="center" vertical="center" wrapText="1"/>
      <protection/>
    </xf>
    <xf numFmtId="49" fontId="21" fillId="0" borderId="10" xfId="54" applyNumberFormat="1" applyFont="1" applyBorder="1" applyAlignment="1">
      <alignment horizontal="center" vertical="center" wrapText="1"/>
      <protection/>
    </xf>
    <xf numFmtId="0" fontId="9" fillId="0" borderId="10" xfId="54" applyFont="1" applyBorder="1" applyAlignment="1">
      <alignment horizontal="right" vertical="center" wrapText="1"/>
      <protection/>
    </xf>
    <xf numFmtId="0" fontId="21" fillId="0" borderId="10" xfId="54" applyFont="1" applyBorder="1" applyAlignment="1">
      <alignment horizontal="right" vertical="center" wrapText="1"/>
      <protection/>
    </xf>
    <xf numFmtId="0" fontId="22" fillId="0" borderId="10" xfId="54" applyFont="1" applyBorder="1" applyAlignment="1">
      <alignment horizontal="right" vertical="center" wrapText="1"/>
      <protection/>
    </xf>
    <xf numFmtId="49" fontId="20" fillId="0" borderId="11" xfId="54" applyNumberFormat="1" applyFont="1" applyBorder="1" applyAlignment="1">
      <alignment horizontal="center" vertical="center" wrapText="1"/>
      <protection/>
    </xf>
    <xf numFmtId="0" fontId="20" fillId="0" borderId="10" xfId="54" applyFont="1" applyBorder="1" applyAlignment="1">
      <alignment horizontal="justify" vertical="center" wrapText="1"/>
      <protection/>
    </xf>
    <xf numFmtId="4" fontId="20" fillId="0" borderId="10" xfId="54" applyNumberFormat="1" applyFont="1" applyBorder="1" applyAlignment="1">
      <alignment horizontal="right" vertical="center" wrapText="1"/>
      <protection/>
    </xf>
    <xf numFmtId="49" fontId="20" fillId="0" borderId="10" xfId="54" applyNumberFormat="1" applyFont="1" applyBorder="1" applyAlignment="1">
      <alignment horizontal="center" vertical="center" wrapText="1"/>
      <protection/>
    </xf>
    <xf numFmtId="49" fontId="23" fillId="0" borderId="11" xfId="54" applyNumberFormat="1" applyFont="1" applyBorder="1" applyAlignment="1">
      <alignment horizontal="center" vertical="center" wrapText="1"/>
      <protection/>
    </xf>
    <xf numFmtId="0" fontId="21" fillId="0" borderId="10" xfId="54" applyFont="1" applyBorder="1" applyAlignment="1">
      <alignment horizontal="justify" vertical="center" wrapText="1"/>
      <protection/>
    </xf>
    <xf numFmtId="49" fontId="21" fillId="0" borderId="10" xfId="54" applyNumberFormat="1" applyFont="1" applyBorder="1" applyAlignment="1">
      <alignment horizontal="center" vertical="center" wrapText="1"/>
      <protection/>
    </xf>
    <xf numFmtId="0" fontId="21" fillId="0" borderId="10" xfId="54" applyFont="1" applyBorder="1" applyAlignment="1">
      <alignment horizontal="center" vertical="center" wrapText="1"/>
      <protection/>
    </xf>
    <xf numFmtId="4" fontId="21" fillId="0" borderId="10" xfId="54" applyNumberFormat="1" applyFont="1" applyBorder="1" applyAlignment="1">
      <alignment horizontal="right" vertical="center" wrapText="1"/>
      <protection/>
    </xf>
    <xf numFmtId="4" fontId="21" fillId="0" borderId="10" xfId="54" applyNumberFormat="1" applyFont="1" applyBorder="1" applyAlignment="1">
      <alignment horizontal="right" vertical="center" wrapText="1"/>
      <protection/>
    </xf>
    <xf numFmtId="0" fontId="12" fillId="0" borderId="10" xfId="54" applyFont="1" applyBorder="1" applyAlignment="1">
      <alignment horizontal="justify" vertical="center" wrapText="1"/>
      <protection/>
    </xf>
    <xf numFmtId="0" fontId="12" fillId="0" borderId="10" xfId="54" applyFont="1" applyBorder="1" applyAlignment="1">
      <alignment horizontal="justify" vertical="center" wrapText="1"/>
      <protection/>
    </xf>
    <xf numFmtId="49" fontId="20" fillId="0" borderId="12" xfId="54" applyNumberFormat="1" applyFont="1" applyBorder="1" applyAlignment="1">
      <alignment horizontal="center" vertical="center" wrapText="1"/>
      <protection/>
    </xf>
    <xf numFmtId="49" fontId="21" fillId="0" borderId="12" xfId="54" applyNumberFormat="1" applyFont="1" applyBorder="1" applyAlignment="1">
      <alignment horizontal="center" vertical="center" wrapText="1"/>
      <protection/>
    </xf>
    <xf numFmtId="0" fontId="21" fillId="0" borderId="10" xfId="54" applyFont="1" applyBorder="1" applyAlignment="1">
      <alignment horizontal="justify" vertical="center" wrapText="1"/>
      <protection/>
    </xf>
    <xf numFmtId="4" fontId="20" fillId="0" borderId="10" xfId="54" applyNumberFormat="1" applyFont="1" applyBorder="1" applyAlignment="1">
      <alignment horizontal="right" vertical="center" wrapText="1"/>
      <protection/>
    </xf>
    <xf numFmtId="49" fontId="9" fillId="0" borderId="10" xfId="54" applyNumberFormat="1" applyFont="1" applyBorder="1" applyAlignment="1">
      <alignment horizontal="center" vertical="center" wrapText="1"/>
      <protection/>
    </xf>
    <xf numFmtId="180" fontId="21" fillId="0" borderId="10" xfId="54" applyNumberFormat="1" applyFont="1" applyBorder="1" applyAlignment="1" applyProtection="1">
      <alignment horizontal="center" vertical="center" wrapText="1"/>
      <protection hidden="1"/>
    </xf>
    <xf numFmtId="49" fontId="13" fillId="0" borderId="10" xfId="54" applyNumberFormat="1" applyFont="1" applyBorder="1" applyAlignment="1">
      <alignment horizontal="center" vertical="center" wrapText="1"/>
      <protection/>
    </xf>
    <xf numFmtId="0" fontId="20" fillId="0" borderId="10" xfId="54" applyFont="1" applyBorder="1" applyAlignment="1">
      <alignment horizontal="justify" vertical="center" wrapText="1"/>
      <protection/>
    </xf>
    <xf numFmtId="0" fontId="21" fillId="0" borderId="12" xfId="54" applyFont="1" applyBorder="1" applyAlignment="1">
      <alignment horizontal="center" vertical="center" wrapText="1"/>
      <protection/>
    </xf>
    <xf numFmtId="49" fontId="13" fillId="0" borderId="12" xfId="54" applyNumberFormat="1" applyFont="1" applyBorder="1" applyAlignment="1">
      <alignment horizontal="center" vertical="center" wrapText="1"/>
      <protection/>
    </xf>
    <xf numFmtId="49" fontId="21" fillId="0" borderId="12" xfId="54" applyNumberFormat="1" applyFont="1" applyBorder="1" applyAlignment="1">
      <alignment horizontal="center" vertical="center" wrapText="1"/>
      <protection/>
    </xf>
    <xf numFmtId="49" fontId="9" fillId="0" borderId="12" xfId="54" applyNumberFormat="1" applyFont="1" applyBorder="1" applyAlignment="1">
      <alignment horizontal="center" vertical="center" wrapText="1"/>
      <protection/>
    </xf>
    <xf numFmtId="49" fontId="9" fillId="0" borderId="12" xfId="54" applyNumberFormat="1" applyFont="1" applyBorder="1" applyAlignment="1">
      <alignment horizontal="center" vertical="center" wrapText="1"/>
      <protection/>
    </xf>
    <xf numFmtId="0" fontId="24" fillId="0" borderId="10" xfId="54" applyFont="1" applyBorder="1" applyAlignment="1">
      <alignment horizontal="left" vertical="center" wrapText="1"/>
      <protection/>
    </xf>
    <xf numFmtId="0" fontId="20" fillId="0" borderId="10" xfId="54" applyFont="1" applyBorder="1" applyAlignment="1">
      <alignment horizontal="center" vertical="center" wrapText="1"/>
      <protection/>
    </xf>
    <xf numFmtId="49" fontId="20" fillId="0" borderId="12" xfId="54" applyNumberFormat="1" applyFont="1" applyBorder="1" applyAlignment="1">
      <alignment horizontal="center" vertical="center" wrapText="1"/>
      <protection/>
    </xf>
    <xf numFmtId="0" fontId="12" fillId="0" borderId="10" xfId="54" applyFont="1" applyBorder="1" applyAlignment="1" applyProtection="1">
      <alignment horizontal="left" vertical="center" wrapText="1"/>
      <protection hidden="1"/>
    </xf>
    <xf numFmtId="0" fontId="25" fillId="0" borderId="10" xfId="54" applyFont="1" applyBorder="1" applyAlignment="1">
      <alignment horizontal="left" vertical="center" wrapText="1"/>
      <protection/>
    </xf>
    <xf numFmtId="49" fontId="20" fillId="0" borderId="10" xfId="54" applyNumberFormat="1" applyFont="1" applyBorder="1" applyAlignment="1">
      <alignment horizontal="center" vertical="center" wrapText="1"/>
      <protection/>
    </xf>
    <xf numFmtId="0" fontId="9" fillId="0" borderId="10" xfId="54" applyFont="1" applyBorder="1" applyAlignment="1">
      <alignment horizontal="justify" vertical="center" wrapText="1"/>
      <protection/>
    </xf>
    <xf numFmtId="0" fontId="26" fillId="0" borderId="10" xfId="54" applyFont="1" applyBorder="1" applyAlignment="1">
      <alignment horizontal="left" vertical="center" wrapText="1"/>
      <protection/>
    </xf>
    <xf numFmtId="0" fontId="0" fillId="0" borderId="10" xfId="54" applyBorder="1" applyAlignment="1">
      <alignment vertical="center"/>
      <protection/>
    </xf>
    <xf numFmtId="4" fontId="27" fillId="0" borderId="10" xfId="54" applyNumberFormat="1" applyFont="1" applyBorder="1" applyAlignment="1">
      <alignment horizontal="right" vertical="center" wrapText="1"/>
      <protection/>
    </xf>
    <xf numFmtId="4" fontId="23" fillId="0" borderId="10" xfId="54" applyNumberFormat="1" applyFont="1" applyBorder="1" applyAlignment="1">
      <alignment horizontal="right" vertical="center" wrapText="1"/>
      <protection/>
    </xf>
    <xf numFmtId="4" fontId="0" fillId="0" borderId="0" xfId="54" applyNumberFormat="1" applyAlignment="1">
      <alignment horizontal="right" vertical="center"/>
      <protection/>
    </xf>
    <xf numFmtId="0" fontId="0" fillId="0" borderId="0" xfId="0" applyFont="1" applyAlignment="1">
      <alignment/>
    </xf>
    <xf numFmtId="0" fontId="59" fillId="0" borderId="0" xfId="55">
      <alignment/>
      <protection/>
    </xf>
    <xf numFmtId="0" fontId="21" fillId="0" borderId="0" xfId="56" applyFont="1" applyAlignment="1">
      <alignment horizontal="right"/>
      <protection/>
    </xf>
    <xf numFmtId="0" fontId="21" fillId="0" borderId="0" xfId="0" applyFont="1" applyAlignment="1">
      <alignment horizontal="right"/>
    </xf>
    <xf numFmtId="0" fontId="77" fillId="0" borderId="0" xfId="55" applyFont="1" applyAlignment="1">
      <alignment horizontal="right" vertical="center"/>
      <protection/>
    </xf>
    <xf numFmtId="0" fontId="78" fillId="0" borderId="10" xfId="55" applyFont="1" applyBorder="1" applyAlignment="1">
      <alignment horizontal="center" vertical="center" wrapText="1"/>
      <protection/>
    </xf>
    <xf numFmtId="0" fontId="77" fillId="0" borderId="10" xfId="55" applyFont="1" applyBorder="1" applyAlignment="1">
      <alignment horizontal="center" vertical="center" wrapText="1"/>
      <protection/>
    </xf>
    <xf numFmtId="0" fontId="77" fillId="0" borderId="10" xfId="55" applyFont="1" applyBorder="1" applyAlignment="1">
      <alignment horizontal="center" vertical="top" wrapText="1"/>
      <protection/>
    </xf>
    <xf numFmtId="0" fontId="79" fillId="0" borderId="10" xfId="55" applyFont="1" applyBorder="1" applyAlignment="1">
      <alignment horizontal="justify" vertical="top" wrapText="1"/>
      <protection/>
    </xf>
    <xf numFmtId="0" fontId="78" fillId="0" borderId="10" xfId="55" applyFont="1" applyBorder="1" applyAlignment="1">
      <alignment horizontal="justify" vertical="top" wrapText="1"/>
      <protection/>
    </xf>
    <xf numFmtId="4" fontId="21" fillId="0" borderId="10" xfId="55" applyNumberFormat="1" applyFont="1" applyBorder="1" applyAlignment="1">
      <alignment horizontal="center" vertical="top" wrapText="1"/>
      <protection/>
    </xf>
    <xf numFmtId="0" fontId="79" fillId="0" borderId="10" xfId="55" applyFont="1" applyBorder="1" applyAlignment="1">
      <alignment vertical="top" wrapText="1"/>
      <protection/>
    </xf>
    <xf numFmtId="0" fontId="78" fillId="0" borderId="10" xfId="55" applyFont="1" applyBorder="1" applyAlignment="1">
      <alignment vertical="top" wrapText="1"/>
      <protection/>
    </xf>
    <xf numFmtId="4" fontId="21" fillId="39" borderId="10" xfId="55" applyNumberFormat="1" applyFont="1" applyFill="1" applyBorder="1" applyAlignment="1">
      <alignment horizontal="center" vertical="top" wrapText="1"/>
      <protection/>
    </xf>
    <xf numFmtId="0" fontId="77" fillId="0" borderId="10" xfId="55" applyFont="1" applyBorder="1" applyAlignment="1">
      <alignment vertical="top" wrapText="1"/>
      <protection/>
    </xf>
    <xf numFmtId="0" fontId="80" fillId="0" borderId="10" xfId="55" applyFont="1" applyBorder="1" applyAlignment="1">
      <alignment vertical="top" wrapText="1"/>
      <protection/>
    </xf>
    <xf numFmtId="4" fontId="20" fillId="0" borderId="10" xfId="55" applyNumberFormat="1" applyFont="1" applyBorder="1" applyAlignment="1">
      <alignment horizontal="center" vertical="top" wrapText="1"/>
      <protection/>
    </xf>
    <xf numFmtId="4" fontId="59" fillId="0" borderId="0" xfId="55" applyNumberFormat="1">
      <alignment/>
      <protection/>
    </xf>
    <xf numFmtId="180" fontId="21" fillId="0" borderId="10" xfId="53" applyNumberFormat="1" applyFont="1" applyBorder="1" applyAlignment="1" applyProtection="1">
      <alignment horizontal="center" vertical="center" wrapText="1"/>
      <protection hidden="1"/>
    </xf>
    <xf numFmtId="49" fontId="21" fillId="0" borderId="10" xfId="54" applyNumberFormat="1" applyFont="1" applyFill="1" applyBorder="1" applyAlignment="1">
      <alignment horizontal="center" vertical="center" wrapText="1"/>
      <protection/>
    </xf>
    <xf numFmtId="49" fontId="21" fillId="0" borderId="12" xfId="54" applyNumberFormat="1" applyFont="1" applyFill="1" applyBorder="1" applyAlignment="1">
      <alignment horizontal="center" vertical="center" wrapText="1"/>
      <protection/>
    </xf>
    <xf numFmtId="0" fontId="21" fillId="0" borderId="12" xfId="54" applyFont="1" applyFill="1" applyBorder="1" applyAlignment="1">
      <alignment horizontal="center" vertical="center" wrapText="1"/>
      <protection/>
    </xf>
    <xf numFmtId="0" fontId="12" fillId="0" borderId="10" xfId="54" applyFont="1" applyFill="1" applyBorder="1" applyAlignment="1">
      <alignment horizontal="justify" vertical="center" wrapText="1"/>
      <protection/>
    </xf>
    <xf numFmtId="4" fontId="21" fillId="0" borderId="10" xfId="54" applyNumberFormat="1" applyFont="1" applyFill="1" applyBorder="1" applyAlignment="1">
      <alignment horizontal="right" vertical="center" wrapText="1"/>
      <protection/>
    </xf>
    <xf numFmtId="0" fontId="0" fillId="0" borderId="0" xfId="0" applyFill="1" applyAlignment="1">
      <alignment/>
    </xf>
    <xf numFmtId="0" fontId="21" fillId="0" borderId="10" xfId="54" applyFont="1" applyFill="1" applyBorder="1" applyAlignment="1">
      <alignment horizontal="center" vertical="center" wrapText="1"/>
      <protection/>
    </xf>
    <xf numFmtId="180" fontId="12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12" fillId="0" borderId="10" xfId="53" applyFont="1" applyFill="1" applyBorder="1" applyAlignment="1" applyProtection="1">
      <alignment horizontal="left" vertical="center" wrapText="1"/>
      <protection hidden="1"/>
    </xf>
    <xf numFmtId="180" fontId="12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0" fillId="0" borderId="10" xfId="53" applyFill="1" applyBorder="1" applyAlignment="1">
      <alignment vertical="center" wrapText="1"/>
      <protection/>
    </xf>
    <xf numFmtId="4" fontId="9" fillId="0" borderId="10" xfId="53" applyNumberFormat="1" applyFont="1" applyFill="1" applyBorder="1" applyAlignment="1">
      <alignment horizontal="right" vertical="center" wrapText="1"/>
      <protection/>
    </xf>
    <xf numFmtId="49" fontId="7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right" wrapText="1"/>
    </xf>
    <xf numFmtId="0" fontId="0" fillId="0" borderId="0" xfId="0" applyFont="1" applyAlignment="1">
      <alignment/>
    </xf>
    <xf numFmtId="0" fontId="25" fillId="0" borderId="10" xfId="54" applyFont="1" applyBorder="1" applyAlignment="1">
      <alignment horizontal="left" vertical="center" wrapText="1"/>
      <protection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0" fillId="0" borderId="0" xfId="54" applyAlignment="1">
      <alignment horizontal="center" vertical="center"/>
      <protection/>
    </xf>
    <xf numFmtId="4" fontId="5" fillId="0" borderId="10" xfId="0" applyNumberFormat="1" applyFont="1" applyFill="1" applyBorder="1" applyAlignment="1">
      <alignment horizontal="right" wrapText="1"/>
    </xf>
    <xf numFmtId="0" fontId="11" fillId="0" borderId="10" xfId="54" applyFont="1" applyBorder="1" applyAlignment="1">
      <alignment horizontal="justify" vertical="center" wrapText="1"/>
      <protection/>
    </xf>
    <xf numFmtId="0" fontId="14" fillId="0" borderId="0" xfId="0" applyFont="1" applyAlignment="1">
      <alignment/>
    </xf>
    <xf numFmtId="1" fontId="9" fillId="0" borderId="10" xfId="53" applyNumberFormat="1" applyFont="1" applyBorder="1" applyAlignment="1">
      <alignment horizontal="right" vertical="center" wrapText="1"/>
      <protection/>
    </xf>
    <xf numFmtId="0" fontId="13" fillId="33" borderId="10" xfId="53" applyFont="1" applyFill="1" applyBorder="1" applyAlignment="1" applyProtection="1">
      <alignment horizontal="left" vertical="center" wrapText="1"/>
      <protection hidden="1"/>
    </xf>
    <xf numFmtId="0" fontId="14" fillId="33" borderId="10" xfId="53" applyFont="1" applyFill="1" applyBorder="1" applyAlignment="1">
      <alignment horizontal="center" vertical="center" wrapText="1"/>
      <protection/>
    </xf>
    <xf numFmtId="0" fontId="27" fillId="0" borderId="10" xfId="54" applyFont="1" applyBorder="1" applyAlignment="1">
      <alignment horizontal="right" vertical="center" wrapText="1"/>
      <protection/>
    </xf>
    <xf numFmtId="0" fontId="28" fillId="0" borderId="0" xfId="0" applyFont="1" applyAlignment="1">
      <alignment horizontal="left" vertical="center"/>
    </xf>
    <xf numFmtId="0" fontId="30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28" fillId="0" borderId="0" xfId="0" applyFont="1" applyAlignment="1">
      <alignment horizontal="right" vertical="center" wrapText="1"/>
    </xf>
    <xf numFmtId="0" fontId="30" fillId="0" borderId="0" xfId="0" applyFont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3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34" fillId="0" borderId="10" xfId="0" applyNumberFormat="1" applyFont="1" applyBorder="1" applyAlignment="1">
      <alignment horizontal="right" vertical="center"/>
    </xf>
    <xf numFmtId="4" fontId="33" fillId="0" borderId="10" xfId="0" applyNumberFormat="1" applyFont="1" applyBorder="1" applyAlignment="1">
      <alignment horizontal="right" vertical="center"/>
    </xf>
    <xf numFmtId="0" fontId="28" fillId="0" borderId="10" xfId="0" applyFont="1" applyBorder="1" applyAlignment="1">
      <alignment horizontal="left" vertical="center"/>
    </xf>
    <xf numFmtId="0" fontId="32" fillId="0" borderId="13" xfId="0" applyFont="1" applyBorder="1" applyAlignment="1">
      <alignment horizontal="center" vertical="center" wrapText="1"/>
    </xf>
    <xf numFmtId="0" fontId="32" fillId="0" borderId="10" xfId="0" applyFont="1" applyBorder="1" applyAlignment="1">
      <alignment vertical="center" wrapText="1"/>
    </xf>
    <xf numFmtId="4" fontId="28" fillId="0" borderId="10" xfId="0" applyNumberFormat="1" applyFont="1" applyBorder="1" applyAlignment="1">
      <alignment horizontal="right" vertical="center"/>
    </xf>
    <xf numFmtId="4" fontId="28" fillId="0" borderId="10" xfId="0" applyNumberFormat="1" applyFont="1" applyBorder="1" applyAlignment="1">
      <alignment vertical="center"/>
    </xf>
    <xf numFmtId="0" fontId="32" fillId="0" borderId="10" xfId="0" applyFont="1" applyBorder="1" applyAlignment="1">
      <alignment horizontal="left" vertical="center" wrapText="1"/>
    </xf>
    <xf numFmtId="3" fontId="28" fillId="0" borderId="10" xfId="0" applyNumberFormat="1" applyFont="1" applyBorder="1" applyAlignment="1">
      <alignment horizontal="left" vertical="center"/>
    </xf>
    <xf numFmtId="4" fontId="28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 wrapText="1"/>
    </xf>
    <xf numFmtId="0" fontId="28" fillId="0" borderId="0" xfId="0" applyFont="1" applyAlignment="1">
      <alignment vertical="center"/>
    </xf>
    <xf numFmtId="0" fontId="30" fillId="0" borderId="0" xfId="0" applyFont="1" applyAlignment="1">
      <alignment horizontal="right" vertical="center" wrapText="1"/>
    </xf>
    <xf numFmtId="4" fontId="28" fillId="0" borderId="0" xfId="0" applyNumberFormat="1" applyFont="1" applyAlignment="1" applyProtection="1">
      <alignment vertical="center"/>
      <protection locked="0"/>
    </xf>
    <xf numFmtId="0" fontId="3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4" fontId="30" fillId="0" borderId="0" xfId="0" applyNumberFormat="1" applyFont="1" applyFill="1" applyAlignment="1">
      <alignment vertical="center"/>
    </xf>
    <xf numFmtId="4" fontId="28" fillId="0" borderId="0" xfId="0" applyNumberFormat="1" applyFont="1" applyFill="1" applyAlignment="1">
      <alignment vertical="center"/>
    </xf>
    <xf numFmtId="4" fontId="33" fillId="0" borderId="0" xfId="0" applyNumberFormat="1" applyFont="1" applyFill="1" applyAlignment="1">
      <alignment vertical="center"/>
    </xf>
    <xf numFmtId="4" fontId="28" fillId="0" borderId="0" xfId="0" applyNumberFormat="1" applyFont="1" applyFill="1" applyAlignment="1">
      <alignment vertical="center" wrapText="1"/>
    </xf>
    <xf numFmtId="0" fontId="12" fillId="0" borderId="10" xfId="54" applyFont="1" applyFill="1" applyBorder="1" applyAlignment="1">
      <alignment horizontal="justify" vertical="center" wrapText="1"/>
      <protection/>
    </xf>
    <xf numFmtId="0" fontId="5" fillId="0" borderId="0" xfId="0" applyFont="1" applyFill="1" applyAlignment="1">
      <alignment horizontal="center" wrapText="1"/>
    </xf>
    <xf numFmtId="49" fontId="5" fillId="0" borderId="0" xfId="0" applyNumberFormat="1" applyFont="1" applyFill="1" applyAlignment="1">
      <alignment wrapText="1"/>
    </xf>
    <xf numFmtId="4" fontId="5" fillId="0" borderId="0" xfId="0" applyNumberFormat="1" applyFont="1" applyFill="1" applyAlignment="1">
      <alignment wrapText="1"/>
    </xf>
    <xf numFmtId="0" fontId="5" fillId="0" borderId="0" xfId="0" applyFont="1" applyFill="1" applyAlignment="1">
      <alignment horizontal="left" wrapText="1"/>
    </xf>
    <xf numFmtId="49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4" fontId="81" fillId="0" borderId="0" xfId="0" applyNumberFormat="1" applyFont="1" applyFill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4" fontId="7" fillId="0" borderId="10" xfId="0" applyNumberFormat="1" applyFont="1" applyFill="1" applyBorder="1" applyAlignment="1">
      <alignment horizontal="right" wrapText="1"/>
    </xf>
    <xf numFmtId="49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right" wrapText="1"/>
    </xf>
    <xf numFmtId="4" fontId="5" fillId="0" borderId="10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49" fontId="8" fillId="0" borderId="10" xfId="0" applyNumberFormat="1" applyFont="1" applyFill="1" applyBorder="1" applyAlignment="1">
      <alignment wrapText="1"/>
    </xf>
    <xf numFmtId="0" fontId="8" fillId="0" borderId="10" xfId="0" applyFont="1" applyFill="1" applyBorder="1" applyAlignment="1">
      <alignment horizontal="center" wrapText="1"/>
    </xf>
    <xf numFmtId="4" fontId="8" fillId="0" borderId="10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9" fontId="21" fillId="0" borderId="12" xfId="54" applyNumberFormat="1" applyFont="1" applyFill="1" applyBorder="1" applyAlignment="1">
      <alignment horizontal="center" vertical="center" wrapText="1"/>
      <protection/>
    </xf>
    <xf numFmtId="0" fontId="9" fillId="0" borderId="10" xfId="54" applyFont="1" applyFill="1" applyBorder="1" applyAlignment="1">
      <alignment horizontal="justify" vertical="center" wrapText="1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21" fillId="0" borderId="0" xfId="53" applyFont="1" applyFill="1" applyAlignment="1">
      <alignment vertical="center" wrapText="1"/>
      <protection/>
    </xf>
    <xf numFmtId="0" fontId="21" fillId="0" borderId="0" xfId="53" applyFont="1" applyAlignment="1">
      <alignment vertical="center" wrapText="1"/>
      <protection/>
    </xf>
    <xf numFmtId="0" fontId="21" fillId="37" borderId="10" xfId="53" applyFont="1" applyFill="1" applyBorder="1" applyAlignment="1">
      <alignment horizontal="center" vertical="center" wrapText="1"/>
      <protection/>
    </xf>
    <xf numFmtId="0" fontId="21" fillId="35" borderId="10" xfId="53" applyFont="1" applyFill="1" applyBorder="1" applyAlignment="1">
      <alignment horizontal="center" vertical="center" wrapText="1"/>
      <protection/>
    </xf>
    <xf numFmtId="0" fontId="20" fillId="33" borderId="10" xfId="53" applyFont="1" applyFill="1" applyBorder="1" applyAlignment="1">
      <alignment horizontal="center" vertical="center" wrapText="1"/>
      <protection/>
    </xf>
    <xf numFmtId="0" fontId="13" fillId="33" borderId="0" xfId="53" applyFont="1" applyFill="1" applyAlignment="1">
      <alignment vertical="center" wrapText="1"/>
      <protection/>
    </xf>
    <xf numFmtId="4" fontId="0" fillId="0" borderId="0" xfId="0" applyNumberFormat="1" applyFont="1" applyAlignment="1">
      <alignment/>
    </xf>
    <xf numFmtId="4" fontId="0" fillId="0" borderId="0" xfId="0" applyNumberFormat="1" applyFill="1" applyAlignment="1">
      <alignment/>
    </xf>
    <xf numFmtId="4" fontId="14" fillId="0" borderId="0" xfId="0" applyNumberFormat="1" applyFont="1" applyAlignment="1">
      <alignment/>
    </xf>
    <xf numFmtId="0" fontId="37" fillId="0" borderId="10" xfId="54" applyFont="1" applyBorder="1" applyAlignment="1">
      <alignment horizontal="center" vertical="center" wrapText="1"/>
      <protection/>
    </xf>
    <xf numFmtId="0" fontId="36" fillId="0" borderId="14" xfId="0" applyFont="1" applyBorder="1" applyAlignment="1">
      <alignment horizontal="right" vertical="center" wrapText="1"/>
    </xf>
    <xf numFmtId="0" fontId="36" fillId="0" borderId="13" xfId="0" applyFont="1" applyBorder="1" applyAlignment="1">
      <alignment horizontal="right" vertical="center" wrapText="1"/>
    </xf>
    <xf numFmtId="0" fontId="29" fillId="0" borderId="0" xfId="0" applyFont="1" applyAlignment="1">
      <alignment horizontal="right" vertical="center" wrapText="1"/>
    </xf>
    <xf numFmtId="0" fontId="31" fillId="0" borderId="0" xfId="0" applyFont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center" wrapText="1"/>
    </xf>
    <xf numFmtId="49" fontId="5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4" fontId="9" fillId="0" borderId="0" xfId="53" applyNumberFormat="1" applyFont="1" applyAlignment="1">
      <alignment horizontal="right" vertical="center" wrapText="1"/>
      <protection/>
    </xf>
    <xf numFmtId="0" fontId="10" fillId="0" borderId="15" xfId="53" applyFont="1" applyBorder="1" applyAlignment="1" applyProtection="1">
      <alignment horizontal="center" vertical="center" wrapText="1"/>
      <protection hidden="1"/>
    </xf>
    <xf numFmtId="0" fontId="78" fillId="0" borderId="14" xfId="55" applyFont="1" applyBorder="1" applyAlignment="1">
      <alignment horizontal="center" vertical="center" wrapText="1"/>
      <protection/>
    </xf>
    <xf numFmtId="0" fontId="78" fillId="0" borderId="16" xfId="55" applyFont="1" applyBorder="1" applyAlignment="1">
      <alignment horizontal="center" vertical="center" wrapText="1"/>
      <protection/>
    </xf>
    <xf numFmtId="0" fontId="78" fillId="0" borderId="13" xfId="55" applyFont="1" applyBorder="1" applyAlignment="1">
      <alignment horizontal="center" vertical="center" wrapText="1"/>
      <protection/>
    </xf>
    <xf numFmtId="0" fontId="0" fillId="0" borderId="0" xfId="0" applyAlignment="1">
      <alignment horizontal="right" vertical="center" wrapText="1"/>
    </xf>
    <xf numFmtId="0" fontId="1" fillId="0" borderId="0" xfId="54" applyFont="1" applyAlignment="1">
      <alignment horizontal="center" vertical="center"/>
      <protection/>
    </xf>
    <xf numFmtId="0" fontId="12" fillId="0" borderId="10" xfId="54" applyFont="1" applyBorder="1" applyAlignment="1">
      <alignment horizontal="center" vertical="center" wrapText="1"/>
      <protection/>
    </xf>
    <xf numFmtId="0" fontId="21" fillId="0" borderId="10" xfId="54" applyFont="1" applyBorder="1" applyAlignment="1">
      <alignment horizontal="center" vertical="center" wrapText="1"/>
      <protection/>
    </xf>
    <xf numFmtId="0" fontId="20" fillId="0" borderId="14" xfId="54" applyFont="1" applyBorder="1" applyAlignment="1">
      <alignment horizontal="center" vertical="center" wrapText="1"/>
      <protection/>
    </xf>
    <xf numFmtId="0" fontId="20" fillId="0" borderId="16" xfId="54" applyFont="1" applyBorder="1" applyAlignment="1">
      <alignment horizontal="center" vertical="center" wrapText="1"/>
      <protection/>
    </xf>
    <xf numFmtId="0" fontId="20" fillId="0" borderId="13" xfId="54" applyFont="1" applyBorder="1" applyAlignment="1">
      <alignment horizontal="center" vertical="center" wrapText="1"/>
      <protection/>
    </xf>
    <xf numFmtId="0" fontId="82" fillId="0" borderId="0" xfId="55" applyFont="1" applyAlignment="1">
      <alignment horizontal="center"/>
      <protection/>
    </xf>
    <xf numFmtId="0" fontId="30" fillId="0" borderId="0" xfId="0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4" fontId="33" fillId="0" borderId="0" xfId="0" applyNumberFormat="1" applyFont="1" applyFill="1" applyBorder="1" applyAlignment="1">
      <alignment vertic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 2" xfId="54"/>
    <cellStyle name="Обычный 2 5" xfId="55"/>
    <cellStyle name="Обычный 5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tabSelected="1" view="pageBreakPreview" zoomScale="60" zoomScalePageLayoutView="0" workbookViewId="0" topLeftCell="A22">
      <selection activeCell="D28" sqref="D28"/>
    </sheetView>
  </sheetViews>
  <sheetFormatPr defaultColWidth="11.57421875" defaultRowHeight="12.75"/>
  <cols>
    <col min="1" max="1" width="42.28125" style="173" bestFit="1" customWidth="1"/>
    <col min="2" max="2" width="181.8515625" style="177" customWidth="1"/>
    <col min="3" max="3" width="23.7109375" style="194" bestFit="1" customWidth="1"/>
    <col min="4" max="4" width="18.57421875" style="197" bestFit="1" customWidth="1"/>
    <col min="5" max="5" width="18.421875" style="197" bestFit="1" customWidth="1"/>
    <col min="6" max="16384" width="11.57421875" style="174" customWidth="1"/>
  </cols>
  <sheetData>
    <row r="1" spans="2:3" ht="18.75" customHeight="1">
      <c r="B1" s="246" t="s">
        <v>488</v>
      </c>
      <c r="C1" s="246"/>
    </row>
    <row r="2" spans="2:3" ht="18.75" customHeight="1">
      <c r="B2" s="246"/>
      <c r="C2" s="246"/>
    </row>
    <row r="3" spans="2:3" ht="18.75" customHeight="1">
      <c r="B3" s="246"/>
      <c r="C3" s="246"/>
    </row>
    <row r="4" spans="2:3" ht="18.75">
      <c r="B4" s="175"/>
      <c r="C4" s="176"/>
    </row>
    <row r="5" spans="1:3" ht="48" customHeight="1">
      <c r="A5" s="247" t="s">
        <v>375</v>
      </c>
      <c r="B5" s="247"/>
      <c r="C5" s="247"/>
    </row>
    <row r="6" ht="20.25">
      <c r="C6" s="178" t="s">
        <v>376</v>
      </c>
    </row>
    <row r="7" spans="1:5" s="182" customFormat="1" ht="37.5">
      <c r="A7" s="179" t="s">
        <v>377</v>
      </c>
      <c r="B7" s="180" t="s">
        <v>378</v>
      </c>
      <c r="C7" s="181">
        <v>2021</v>
      </c>
      <c r="D7" s="198"/>
      <c r="E7" s="198"/>
    </row>
    <row r="8" spans="1:4" ht="18.75" customHeight="1">
      <c r="A8" s="248" t="s">
        <v>379</v>
      </c>
      <c r="B8" s="249"/>
      <c r="C8" s="183">
        <f>C9+C19</f>
        <v>43194750</v>
      </c>
      <c r="D8" s="199"/>
    </row>
    <row r="9" spans="1:4" ht="18.75" customHeight="1">
      <c r="A9" s="250" t="s">
        <v>380</v>
      </c>
      <c r="B9" s="251"/>
      <c r="C9" s="184">
        <f>C11+C13+C14+C17+C18</f>
        <v>35044750</v>
      </c>
      <c r="D9" s="199"/>
    </row>
    <row r="10" spans="1:3" ht="18.75" customHeight="1">
      <c r="A10" s="185" t="s">
        <v>381</v>
      </c>
      <c r="B10" s="186" t="s">
        <v>382</v>
      </c>
      <c r="C10" s="184"/>
    </row>
    <row r="11" spans="1:3" ht="20.25">
      <c r="A11" s="185" t="s">
        <v>383</v>
      </c>
      <c r="B11" s="187" t="s">
        <v>384</v>
      </c>
      <c r="C11" s="188">
        <f>SUM(C12)</f>
        <v>3284280</v>
      </c>
    </row>
    <row r="12" spans="1:3" ht="20.25">
      <c r="A12" s="185" t="s">
        <v>385</v>
      </c>
      <c r="B12" s="187" t="s">
        <v>386</v>
      </c>
      <c r="C12" s="188">
        <v>3284280</v>
      </c>
    </row>
    <row r="13" spans="1:3" ht="20.25">
      <c r="A13" s="185" t="s">
        <v>387</v>
      </c>
      <c r="B13" s="187" t="s">
        <v>388</v>
      </c>
      <c r="C13" s="188">
        <v>41000</v>
      </c>
    </row>
    <row r="14" spans="1:3" ht="20.25">
      <c r="A14" s="185" t="s">
        <v>389</v>
      </c>
      <c r="B14" s="187" t="s">
        <v>390</v>
      </c>
      <c r="C14" s="188">
        <f>C15+C16</f>
        <v>26968000</v>
      </c>
    </row>
    <row r="15" spans="1:3" ht="40.5">
      <c r="A15" s="185" t="s">
        <v>391</v>
      </c>
      <c r="B15" s="187" t="s">
        <v>392</v>
      </c>
      <c r="C15" s="188">
        <v>4578000</v>
      </c>
    </row>
    <row r="16" spans="1:3" ht="20.25">
      <c r="A16" s="185" t="s">
        <v>393</v>
      </c>
      <c r="B16" s="187" t="s">
        <v>394</v>
      </c>
      <c r="C16" s="189">
        <v>22390000</v>
      </c>
    </row>
    <row r="17" spans="1:3" ht="40.5">
      <c r="A17" s="185" t="s">
        <v>395</v>
      </c>
      <c r="B17" s="187" t="s">
        <v>396</v>
      </c>
      <c r="C17" s="188">
        <v>10000</v>
      </c>
    </row>
    <row r="18" spans="1:3" ht="20.25">
      <c r="A18" s="185" t="s">
        <v>397</v>
      </c>
      <c r="B18" s="187" t="s">
        <v>398</v>
      </c>
      <c r="C18" s="188">
        <v>4741470</v>
      </c>
    </row>
    <row r="19" spans="1:3" ht="20.25" customHeight="1">
      <c r="A19" s="252" t="s">
        <v>399</v>
      </c>
      <c r="B19" s="253"/>
      <c r="C19" s="184">
        <f>C20+C22+C23+C26+C27+C28+C29+C30+C31</f>
        <v>8150000</v>
      </c>
    </row>
    <row r="20" spans="1:3" ht="20.25">
      <c r="A20" s="185" t="s">
        <v>400</v>
      </c>
      <c r="B20" s="187" t="s">
        <v>401</v>
      </c>
      <c r="C20" s="188">
        <f>C21</f>
        <v>170000</v>
      </c>
    </row>
    <row r="21" spans="1:3" ht="40.5">
      <c r="A21" s="185" t="s">
        <v>402</v>
      </c>
      <c r="B21" s="187" t="s">
        <v>403</v>
      </c>
      <c r="C21" s="188">
        <v>170000</v>
      </c>
    </row>
    <row r="22" spans="1:3" ht="60.75">
      <c r="A22" s="185" t="s">
        <v>404</v>
      </c>
      <c r="B22" s="190" t="s">
        <v>405</v>
      </c>
      <c r="C22" s="188">
        <v>230000</v>
      </c>
    </row>
    <row r="23" spans="1:3" ht="20.25">
      <c r="A23" s="185" t="s">
        <v>406</v>
      </c>
      <c r="B23" s="187" t="s">
        <v>407</v>
      </c>
      <c r="C23" s="188">
        <f>C24+C25</f>
        <v>850000</v>
      </c>
    </row>
    <row r="24" spans="1:3" ht="40.5">
      <c r="A24" s="185" t="s">
        <v>408</v>
      </c>
      <c r="B24" s="187" t="s">
        <v>409</v>
      </c>
      <c r="C24" s="188">
        <v>0</v>
      </c>
    </row>
    <row r="25" spans="1:3" ht="20.25">
      <c r="A25" s="185" t="s">
        <v>410</v>
      </c>
      <c r="B25" s="187" t="s">
        <v>411</v>
      </c>
      <c r="C25" s="188">
        <v>850000</v>
      </c>
    </row>
    <row r="26" spans="1:3" ht="20.25">
      <c r="A26" s="185" t="s">
        <v>412</v>
      </c>
      <c r="B26" s="187" t="s">
        <v>413</v>
      </c>
      <c r="C26" s="188">
        <v>0</v>
      </c>
    </row>
    <row r="27" spans="1:3" ht="60.75">
      <c r="A27" s="185" t="s">
        <v>414</v>
      </c>
      <c r="B27" s="187" t="s">
        <v>415</v>
      </c>
      <c r="C27" s="188">
        <f>200000+600000</f>
        <v>800000</v>
      </c>
    </row>
    <row r="28" spans="1:3" ht="40.5">
      <c r="A28" s="185" t="s">
        <v>416</v>
      </c>
      <c r="B28" s="187" t="s">
        <v>417</v>
      </c>
      <c r="C28" s="188">
        <f>1000000+1300000+70000+980000+900000+900000+850000</f>
        <v>6000000</v>
      </c>
    </row>
    <row r="29" spans="1:3" ht="40.5">
      <c r="A29" s="191" t="s">
        <v>418</v>
      </c>
      <c r="B29" s="187" t="s">
        <v>419</v>
      </c>
      <c r="C29" s="188">
        <v>0</v>
      </c>
    </row>
    <row r="30" spans="1:3" ht="20.25">
      <c r="A30" s="185" t="s">
        <v>420</v>
      </c>
      <c r="B30" s="187" t="s">
        <v>421</v>
      </c>
      <c r="C30" s="188">
        <v>100000</v>
      </c>
    </row>
    <row r="31" spans="1:3" ht="40.5">
      <c r="A31" s="185" t="s">
        <v>422</v>
      </c>
      <c r="B31" s="187" t="s">
        <v>423</v>
      </c>
      <c r="C31" s="188">
        <v>0</v>
      </c>
    </row>
    <row r="32" spans="1:3" ht="22.5">
      <c r="A32" s="185" t="s">
        <v>424</v>
      </c>
      <c r="B32" s="180" t="s">
        <v>425</v>
      </c>
      <c r="C32" s="183">
        <f>C34+C37+C47+C49+C52</f>
        <v>26639789.5</v>
      </c>
    </row>
    <row r="33" spans="1:5" ht="20.25">
      <c r="A33" s="185" t="s">
        <v>426</v>
      </c>
      <c r="B33" s="187" t="s">
        <v>427</v>
      </c>
      <c r="C33" s="184">
        <f>C34</f>
        <v>5827000</v>
      </c>
      <c r="D33" s="277"/>
      <c r="E33" s="278"/>
    </row>
    <row r="34" spans="1:5" ht="20.25">
      <c r="A34" s="185" t="s">
        <v>428</v>
      </c>
      <c r="B34" s="187" t="s">
        <v>429</v>
      </c>
      <c r="C34" s="184">
        <f>C35+C36</f>
        <v>5827000</v>
      </c>
      <c r="D34" s="279"/>
      <c r="E34" s="279"/>
    </row>
    <row r="35" spans="1:5" ht="20.25">
      <c r="A35" s="185" t="s">
        <v>430</v>
      </c>
      <c r="B35" s="187" t="s">
        <v>431</v>
      </c>
      <c r="C35" s="188">
        <f>5672000+155000</f>
        <v>5827000</v>
      </c>
      <c r="D35" s="200"/>
      <c r="E35" s="200"/>
    </row>
    <row r="36" spans="1:5" ht="40.5">
      <c r="A36" s="185" t="s">
        <v>432</v>
      </c>
      <c r="B36" s="187" t="s">
        <v>469</v>
      </c>
      <c r="C36" s="188">
        <v>0</v>
      </c>
      <c r="D36" s="200"/>
      <c r="E36" s="200"/>
    </row>
    <row r="37" spans="1:5" ht="20.25">
      <c r="A37" s="185" t="s">
        <v>433</v>
      </c>
      <c r="B37" s="187" t="s">
        <v>434</v>
      </c>
      <c r="C37" s="184">
        <f>C38+C39+C40+C41+C42+C43+C44+C45+C46</f>
        <v>13591370</v>
      </c>
      <c r="D37" s="201"/>
      <c r="E37" s="202"/>
    </row>
    <row r="38" spans="1:3" ht="40.5">
      <c r="A38" s="185" t="s">
        <v>435</v>
      </c>
      <c r="B38" s="187" t="s">
        <v>436</v>
      </c>
      <c r="C38" s="188">
        <f>5994488</f>
        <v>5994488</v>
      </c>
    </row>
    <row r="39" spans="1:3" ht="20.25">
      <c r="A39" s="185" t="s">
        <v>437</v>
      </c>
      <c r="B39" s="187" t="s">
        <v>438</v>
      </c>
      <c r="C39" s="188">
        <v>681673</v>
      </c>
    </row>
    <row r="40" spans="1:3" ht="20.25">
      <c r="A40" s="185" t="s">
        <v>439</v>
      </c>
      <c r="B40" s="187" t="s">
        <v>440</v>
      </c>
      <c r="C40" s="188">
        <f>4460773+1320682</f>
        <v>5781455</v>
      </c>
    </row>
    <row r="41" spans="1:3" ht="81">
      <c r="A41" s="185" t="s">
        <v>441</v>
      </c>
      <c r="B41" s="190" t="s">
        <v>442</v>
      </c>
      <c r="C41" s="188">
        <v>0</v>
      </c>
    </row>
    <row r="42" spans="1:3" ht="60.75">
      <c r="A42" s="185" t="s">
        <v>443</v>
      </c>
      <c r="B42" s="190" t="s">
        <v>444</v>
      </c>
      <c r="C42" s="188">
        <v>0</v>
      </c>
    </row>
    <row r="43" spans="1:3" ht="40.5">
      <c r="A43" s="185" t="s">
        <v>445</v>
      </c>
      <c r="B43" s="190" t="s">
        <v>446</v>
      </c>
      <c r="C43" s="188">
        <v>81600</v>
      </c>
    </row>
    <row r="44" spans="1:3" ht="20.25">
      <c r="A44" s="185" t="s">
        <v>447</v>
      </c>
      <c r="B44" s="190" t="s">
        <v>448</v>
      </c>
      <c r="C44" s="188"/>
    </row>
    <row r="45" spans="1:3" ht="40.5">
      <c r="A45" s="185" t="s">
        <v>473</v>
      </c>
      <c r="B45" s="190" t="s">
        <v>474</v>
      </c>
      <c r="C45" s="188">
        <v>999999</v>
      </c>
    </row>
    <row r="46" spans="1:3" ht="20.25">
      <c r="A46" s="185" t="s">
        <v>449</v>
      </c>
      <c r="B46" s="190" t="s">
        <v>450</v>
      </c>
      <c r="C46" s="188">
        <v>52155</v>
      </c>
    </row>
    <row r="47" spans="1:3" ht="20.25">
      <c r="A47" s="185" t="s">
        <v>451</v>
      </c>
      <c r="B47" s="190" t="s">
        <v>452</v>
      </c>
      <c r="C47" s="184">
        <f>C48</f>
        <v>477274</v>
      </c>
    </row>
    <row r="48" spans="1:3" ht="40.5">
      <c r="A48" s="185" t="s">
        <v>453</v>
      </c>
      <c r="B48" s="187" t="s">
        <v>454</v>
      </c>
      <c r="C48" s="188">
        <v>477274</v>
      </c>
    </row>
    <row r="49" spans="1:3" ht="20.25">
      <c r="A49" s="185" t="s">
        <v>455</v>
      </c>
      <c r="B49" s="187" t="s">
        <v>456</v>
      </c>
      <c r="C49" s="184">
        <f>C50+C51</f>
        <v>1853416.8</v>
      </c>
    </row>
    <row r="50" spans="1:3" ht="40.5">
      <c r="A50" s="185" t="s">
        <v>457</v>
      </c>
      <c r="B50" s="187" t="s">
        <v>458</v>
      </c>
      <c r="C50" s="188">
        <f>1397752.8+300000</f>
        <v>1697752.8</v>
      </c>
    </row>
    <row r="51" spans="1:3" ht="20.25">
      <c r="A51" s="185" t="s">
        <v>459</v>
      </c>
      <c r="B51" s="187" t="s">
        <v>460</v>
      </c>
      <c r="C51" s="188">
        <v>155664</v>
      </c>
    </row>
    <row r="52" spans="1:3" ht="20.25" customHeight="1">
      <c r="A52" s="254" t="s">
        <v>461</v>
      </c>
      <c r="B52" s="255"/>
      <c r="C52" s="184">
        <f>C53+C54+C55</f>
        <v>4890728.7</v>
      </c>
    </row>
    <row r="53" spans="1:3" ht="40.5">
      <c r="A53" s="185" t="s">
        <v>462</v>
      </c>
      <c r="B53" s="187" t="s">
        <v>463</v>
      </c>
      <c r="C53" s="188">
        <v>30000</v>
      </c>
    </row>
    <row r="54" spans="1:3" ht="40.5">
      <c r="A54" s="185" t="s">
        <v>464</v>
      </c>
      <c r="B54" s="187" t="s">
        <v>465</v>
      </c>
      <c r="C54" s="188">
        <v>220000</v>
      </c>
    </row>
    <row r="55" spans="1:3" ht="20.25">
      <c r="A55" s="185" t="s">
        <v>466</v>
      </c>
      <c r="B55" s="187" t="s">
        <v>467</v>
      </c>
      <c r="C55" s="188">
        <f>50000+4590728.7</f>
        <v>4640728.7</v>
      </c>
    </row>
    <row r="56" spans="1:4" ht="18.75" customHeight="1">
      <c r="A56" s="244" t="s">
        <v>468</v>
      </c>
      <c r="B56" s="245"/>
      <c r="C56" s="183">
        <f>C8+C32</f>
        <v>69834539.5</v>
      </c>
      <c r="D56" s="199"/>
    </row>
    <row r="57" spans="2:3" ht="18.75">
      <c r="B57" s="193"/>
      <c r="C57" s="192"/>
    </row>
    <row r="58" ht="18.75">
      <c r="C58" s="192"/>
    </row>
    <row r="60" spans="2:3" ht="18.75">
      <c r="B60" s="195"/>
      <c r="C60" s="192"/>
    </row>
    <row r="61" spans="2:3" ht="18.75">
      <c r="B61" s="195"/>
      <c r="C61" s="196"/>
    </row>
    <row r="62" ht="18.75">
      <c r="C62" s="192"/>
    </row>
    <row r="63" ht="18.75">
      <c r="C63" s="192"/>
    </row>
    <row r="64" ht="18.75">
      <c r="C64" s="192"/>
    </row>
  </sheetData>
  <sheetProtection/>
  <mergeCells count="7">
    <mergeCell ref="A56:B56"/>
    <mergeCell ref="B1:C3"/>
    <mergeCell ref="A5:C5"/>
    <mergeCell ref="A8:B8"/>
    <mergeCell ref="A9:B9"/>
    <mergeCell ref="A19:B19"/>
    <mergeCell ref="A52:B52"/>
  </mergeCells>
  <printOptions/>
  <pageMargins left="0.7" right="0.7" top="0.75" bottom="0.75" header="0.3" footer="0.3"/>
  <pageSetup horizontalDpi="600" verticalDpi="600" orientation="portrait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4"/>
  <sheetViews>
    <sheetView view="pageBreakPreview" zoomScale="60" zoomScalePageLayoutView="0" workbookViewId="0" topLeftCell="A1">
      <selection activeCell="E47" sqref="E47"/>
    </sheetView>
  </sheetViews>
  <sheetFormatPr defaultColWidth="9.140625" defaultRowHeight="12.75"/>
  <cols>
    <col min="1" max="1" width="19.7109375" style="158" customWidth="1"/>
    <col min="2" max="2" width="104.28125" style="158" customWidth="1"/>
    <col min="3" max="3" width="22.7109375" style="158" customWidth="1"/>
    <col min="4" max="4" width="22.8515625" style="158" customWidth="1"/>
    <col min="5" max="5" width="19.8515625" style="158" bestFit="1" customWidth="1"/>
    <col min="6" max="6" width="35.421875" style="158" bestFit="1" customWidth="1"/>
    <col min="7" max="7" width="17.7109375" style="158" bestFit="1" customWidth="1"/>
    <col min="8" max="8" width="9.140625" style="158" customWidth="1"/>
    <col min="9" max="9" width="16.8515625" style="158" bestFit="1" customWidth="1"/>
    <col min="10" max="10" width="10.140625" style="158" bestFit="1" customWidth="1"/>
    <col min="11" max="11" width="3.00390625" style="158" bestFit="1" customWidth="1"/>
    <col min="12" max="16384" width="9.140625" style="158" customWidth="1"/>
  </cols>
  <sheetData>
    <row r="1" spans="3:5" ht="15" customHeight="1">
      <c r="C1" s="261" t="s">
        <v>489</v>
      </c>
      <c r="D1" s="261"/>
      <c r="E1" s="261"/>
    </row>
    <row r="2" spans="3:5" ht="15">
      <c r="C2" s="261"/>
      <c r="D2" s="261"/>
      <c r="E2" s="261"/>
    </row>
    <row r="3" spans="3:5" ht="15">
      <c r="C3" s="261"/>
      <c r="D3" s="261"/>
      <c r="E3" s="261"/>
    </row>
    <row r="4" spans="3:5" ht="15">
      <c r="C4" s="261"/>
      <c r="D4" s="261"/>
      <c r="E4" s="261"/>
    </row>
    <row r="5" spans="3:5" ht="15">
      <c r="C5" s="261"/>
      <c r="D5" s="261"/>
      <c r="E5" s="261"/>
    </row>
    <row r="6" spans="1:5" ht="18">
      <c r="A6" s="262" t="s">
        <v>0</v>
      </c>
      <c r="B6" s="262"/>
      <c r="C6" s="262"/>
      <c r="D6" s="262"/>
      <c r="E6" s="262"/>
    </row>
    <row r="7" spans="1:5" ht="40.5" customHeight="1">
      <c r="A7" s="263" t="s">
        <v>361</v>
      </c>
      <c r="B7" s="263"/>
      <c r="C7" s="263"/>
      <c r="D7" s="263"/>
      <c r="E7" s="263"/>
    </row>
    <row r="8" spans="1:5" ht="15.75">
      <c r="A8" s="157"/>
      <c r="B8" s="157"/>
      <c r="C8" s="157"/>
      <c r="D8" s="157"/>
      <c r="E8" s="157"/>
    </row>
    <row r="9" ht="15">
      <c r="E9" s="204" t="s">
        <v>1</v>
      </c>
    </row>
    <row r="10" spans="1:5" ht="15.75">
      <c r="A10" s="257" t="s">
        <v>2</v>
      </c>
      <c r="B10" s="257" t="s">
        <v>3</v>
      </c>
      <c r="C10" s="257">
        <v>2021</v>
      </c>
      <c r="D10" s="257"/>
      <c r="E10" s="257"/>
    </row>
    <row r="11" spans="1:5" ht="15">
      <c r="A11" s="257"/>
      <c r="B11" s="257"/>
      <c r="C11" s="257" t="s">
        <v>4</v>
      </c>
      <c r="D11" s="257" t="s">
        <v>5</v>
      </c>
      <c r="E11" s="257" t="s">
        <v>6</v>
      </c>
    </row>
    <row r="12" spans="1:5" ht="15">
      <c r="A12" s="257"/>
      <c r="B12" s="257"/>
      <c r="C12" s="257"/>
      <c r="D12" s="257"/>
      <c r="E12" s="257"/>
    </row>
    <row r="13" spans="1:11" ht="15">
      <c r="A13" s="257"/>
      <c r="B13" s="257"/>
      <c r="C13" s="257"/>
      <c r="D13" s="257"/>
      <c r="E13" s="257"/>
      <c r="I13" s="205"/>
      <c r="J13" s="205"/>
      <c r="K13" s="205"/>
    </row>
    <row r="14" spans="1:5" ht="15">
      <c r="A14" s="257"/>
      <c r="B14" s="257"/>
      <c r="C14" s="257"/>
      <c r="D14" s="257"/>
      <c r="E14" s="257"/>
    </row>
    <row r="15" spans="1:9" ht="15">
      <c r="A15" s="256" t="s">
        <v>7</v>
      </c>
      <c r="B15" s="257" t="s">
        <v>8</v>
      </c>
      <c r="C15" s="258">
        <f>SUM(C17:C22)</f>
        <v>0</v>
      </c>
      <c r="D15" s="258">
        <f>SUM(D17:D22)</f>
        <v>9105292.51</v>
      </c>
      <c r="E15" s="258">
        <f>SUM(E17:E22)</f>
        <v>9105292.51</v>
      </c>
      <c r="I15" s="206"/>
    </row>
    <row r="16" spans="1:5" ht="15">
      <c r="A16" s="256"/>
      <c r="B16" s="257"/>
      <c r="C16" s="258"/>
      <c r="D16" s="258"/>
      <c r="E16" s="258"/>
    </row>
    <row r="17" spans="1:6" ht="30" customHeight="1">
      <c r="A17" s="217" t="s">
        <v>9</v>
      </c>
      <c r="B17" s="209" t="s">
        <v>10</v>
      </c>
      <c r="C17" s="210">
        <v>0</v>
      </c>
      <c r="D17" s="210">
        <f>7!G12</f>
        <v>1041777.07</v>
      </c>
      <c r="E17" s="210">
        <f aca="true" t="shared" si="0" ref="E17:E22">SUM(C17:D17)</f>
        <v>1041777.07</v>
      </c>
      <c r="F17" s="260"/>
    </row>
    <row r="18" spans="1:6" ht="30">
      <c r="A18" s="217" t="s">
        <v>11</v>
      </c>
      <c r="B18" s="218" t="s">
        <v>12</v>
      </c>
      <c r="C18" s="210">
        <v>0</v>
      </c>
      <c r="D18" s="210">
        <f>7!G15</f>
        <v>7072087.56</v>
      </c>
      <c r="E18" s="210">
        <f t="shared" si="0"/>
        <v>7072087.56</v>
      </c>
      <c r="F18" s="260"/>
    </row>
    <row r="19" spans="1:5" ht="30">
      <c r="A19" s="217" t="s">
        <v>13</v>
      </c>
      <c r="B19" s="218" t="s">
        <v>14</v>
      </c>
      <c r="C19" s="210"/>
      <c r="D19" s="210">
        <f>7!G20</f>
        <v>177427.88</v>
      </c>
      <c r="E19" s="210">
        <f>D19</f>
        <v>177427.88</v>
      </c>
    </row>
    <row r="20" spans="1:5" ht="15">
      <c r="A20" s="217" t="s">
        <v>15</v>
      </c>
      <c r="B20" s="218" t="s">
        <v>16</v>
      </c>
      <c r="C20" s="210"/>
      <c r="D20" s="210">
        <v>0</v>
      </c>
      <c r="E20" s="210">
        <v>0</v>
      </c>
    </row>
    <row r="21" spans="1:5" ht="15">
      <c r="A21" s="217" t="s">
        <v>17</v>
      </c>
      <c r="B21" s="218" t="s">
        <v>18</v>
      </c>
      <c r="C21" s="210"/>
      <c r="D21" s="210">
        <f>7!G28</f>
        <v>155000</v>
      </c>
      <c r="E21" s="210">
        <f t="shared" si="0"/>
        <v>155000</v>
      </c>
    </row>
    <row r="22" spans="1:5" ht="15">
      <c r="A22" s="217" t="s">
        <v>19</v>
      </c>
      <c r="B22" s="218" t="s">
        <v>20</v>
      </c>
      <c r="C22" s="210">
        <v>0</v>
      </c>
      <c r="D22" s="210">
        <f>7!G31</f>
        <v>659000</v>
      </c>
      <c r="E22" s="210">
        <f t="shared" si="0"/>
        <v>659000</v>
      </c>
    </row>
    <row r="23" spans="1:5" ht="15.75">
      <c r="A23" s="215" t="s">
        <v>21</v>
      </c>
      <c r="B23" s="214" t="s">
        <v>22</v>
      </c>
      <c r="C23" s="216">
        <f>7!F42</f>
        <v>477274</v>
      </c>
      <c r="D23" s="216"/>
      <c r="E23" s="216">
        <f>SUM(E24)</f>
        <v>477274</v>
      </c>
    </row>
    <row r="24" spans="1:5" ht="15">
      <c r="A24" s="217" t="s">
        <v>23</v>
      </c>
      <c r="B24" s="218" t="s">
        <v>24</v>
      </c>
      <c r="C24" s="210">
        <f>7!F43</f>
        <v>477274</v>
      </c>
      <c r="D24" s="210"/>
      <c r="E24" s="210">
        <f>SUM(C24)</f>
        <v>477274</v>
      </c>
    </row>
    <row r="25" spans="1:6" ht="15.75">
      <c r="A25" s="215" t="s">
        <v>25</v>
      </c>
      <c r="B25" s="214" t="s">
        <v>26</v>
      </c>
      <c r="C25" s="216"/>
      <c r="D25" s="216">
        <f>SUM(D26:D28)</f>
        <v>159000</v>
      </c>
      <c r="E25" s="216">
        <f>SUM(C25:D25)</f>
        <v>159000</v>
      </c>
      <c r="F25" s="206"/>
    </row>
    <row r="26" spans="1:5" ht="30">
      <c r="A26" s="217" t="s">
        <v>27</v>
      </c>
      <c r="B26" s="209" t="s">
        <v>28</v>
      </c>
      <c r="C26" s="166"/>
      <c r="D26" s="210">
        <f>7!G48</f>
        <v>100000</v>
      </c>
      <c r="E26" s="210">
        <f>SUM(C26:D26)</f>
        <v>100000</v>
      </c>
    </row>
    <row r="27" spans="1:5" ht="15">
      <c r="A27" s="217" t="s">
        <v>29</v>
      </c>
      <c r="B27" s="218" t="s">
        <v>30</v>
      </c>
      <c r="C27" s="210"/>
      <c r="D27" s="210">
        <v>0</v>
      </c>
      <c r="E27" s="210">
        <v>0</v>
      </c>
    </row>
    <row r="28" spans="1:5" ht="37.5" customHeight="1">
      <c r="A28" s="217" t="s">
        <v>31</v>
      </c>
      <c r="B28" s="218" t="s">
        <v>32</v>
      </c>
      <c r="C28" s="210"/>
      <c r="D28" s="210">
        <f>7!G51</f>
        <v>59000</v>
      </c>
      <c r="E28" s="210">
        <f>D28</f>
        <v>59000</v>
      </c>
    </row>
    <row r="29" spans="1:5" ht="15.75">
      <c r="A29" s="219" t="s">
        <v>33</v>
      </c>
      <c r="B29" s="220" t="s">
        <v>34</v>
      </c>
      <c r="C29" s="221">
        <f>C30+C31</f>
        <v>7392240.8</v>
      </c>
      <c r="D29" s="221">
        <f>D30+D31</f>
        <v>13217007.67</v>
      </c>
      <c r="E29" s="216">
        <f>SUM(C29:D29)</f>
        <v>20609248.47</v>
      </c>
    </row>
    <row r="30" spans="1:5" ht="15">
      <c r="A30" s="222" t="s">
        <v>35</v>
      </c>
      <c r="B30" s="223" t="s">
        <v>36</v>
      </c>
      <c r="C30" s="224">
        <v>0</v>
      </c>
      <c r="D30" s="224">
        <f>7!G55</f>
        <v>379416</v>
      </c>
      <c r="E30" s="225">
        <f>C30+D30</f>
        <v>379416</v>
      </c>
    </row>
    <row r="31" spans="1:5" ht="15">
      <c r="A31" s="217" t="s">
        <v>37</v>
      </c>
      <c r="B31" s="218" t="s">
        <v>38</v>
      </c>
      <c r="C31" s="210">
        <f>7!F60</f>
        <v>7392240.8</v>
      </c>
      <c r="D31" s="210">
        <f>7!G60</f>
        <v>12837591.67</v>
      </c>
      <c r="E31" s="210">
        <f aca="true" t="shared" si="1" ref="E31:E36">SUM(C31:D31)</f>
        <v>20229832.47</v>
      </c>
    </row>
    <row r="32" spans="1:7" ht="15.75">
      <c r="A32" s="215" t="s">
        <v>39</v>
      </c>
      <c r="B32" s="214" t="s">
        <v>40</v>
      </c>
      <c r="C32" s="216">
        <f>SUM(C33+C34+C35+C36)</f>
        <v>7289273</v>
      </c>
      <c r="D32" s="216">
        <f>SUM(D33:D36)</f>
        <v>22600461.099999998</v>
      </c>
      <c r="E32" s="216">
        <f t="shared" si="1"/>
        <v>29889734.099999998</v>
      </c>
      <c r="G32" s="206"/>
    </row>
    <row r="33" spans="1:6" ht="15">
      <c r="A33" s="217" t="s">
        <v>41</v>
      </c>
      <c r="B33" s="218" t="s">
        <v>42</v>
      </c>
      <c r="C33" s="210">
        <v>0</v>
      </c>
      <c r="D33" s="210">
        <f>7!G77</f>
        <v>1821600</v>
      </c>
      <c r="E33" s="210">
        <f>C33+D33</f>
        <v>1821600</v>
      </c>
      <c r="F33" s="212"/>
    </row>
    <row r="34" spans="1:5" ht="15">
      <c r="A34" s="217" t="s">
        <v>43</v>
      </c>
      <c r="B34" s="218" t="s">
        <v>44</v>
      </c>
      <c r="C34" s="210">
        <f>7!F93</f>
        <v>300000</v>
      </c>
      <c r="D34" s="210">
        <f>7!G93</f>
        <v>2121703.89</v>
      </c>
      <c r="E34" s="210">
        <f>C34+D34</f>
        <v>2421703.89</v>
      </c>
    </row>
    <row r="35" spans="1:6" ht="15.75">
      <c r="A35" s="222" t="s">
        <v>45</v>
      </c>
      <c r="B35" s="223" t="s">
        <v>46</v>
      </c>
      <c r="C35" s="224">
        <f>7!F99</f>
        <v>6989273</v>
      </c>
      <c r="D35" s="224">
        <f>7!G99</f>
        <v>10793448.669999998</v>
      </c>
      <c r="E35" s="225">
        <f>SUM(C35:D35)</f>
        <v>17782721.669999998</v>
      </c>
      <c r="F35" s="211"/>
    </row>
    <row r="36" spans="1:13" ht="15" customHeight="1">
      <c r="A36" s="208" t="s">
        <v>47</v>
      </c>
      <c r="B36" s="223" t="s">
        <v>48</v>
      </c>
      <c r="C36" s="166">
        <v>0</v>
      </c>
      <c r="D36" s="166">
        <v>7863708.54</v>
      </c>
      <c r="E36" s="210">
        <f t="shared" si="1"/>
        <v>7863708.54</v>
      </c>
      <c r="F36" s="213"/>
      <c r="G36" s="207"/>
      <c r="H36" s="207"/>
      <c r="I36" s="207"/>
      <c r="J36" s="207"/>
      <c r="K36" s="207"/>
      <c r="L36" s="207"/>
      <c r="M36" s="207"/>
    </row>
    <row r="37" spans="1:5" ht="15.75">
      <c r="A37" s="219" t="s">
        <v>49</v>
      </c>
      <c r="B37" s="220" t="s">
        <v>50</v>
      </c>
      <c r="C37" s="221"/>
      <c r="D37" s="221">
        <f>D38</f>
        <v>100000</v>
      </c>
      <c r="E37" s="216">
        <f>SUM(D37)</f>
        <v>100000</v>
      </c>
    </row>
    <row r="38" spans="1:5" ht="15">
      <c r="A38" s="217" t="s">
        <v>51</v>
      </c>
      <c r="B38" s="209" t="s">
        <v>52</v>
      </c>
      <c r="C38" s="166"/>
      <c r="D38" s="166">
        <f>7!G133</f>
        <v>100000</v>
      </c>
      <c r="E38" s="210">
        <f>SUM(D38)</f>
        <v>100000</v>
      </c>
    </row>
    <row r="39" spans="1:6" ht="15" customHeight="1">
      <c r="A39" s="215" t="s">
        <v>53</v>
      </c>
      <c r="B39" s="214" t="s">
        <v>54</v>
      </c>
      <c r="C39" s="216">
        <f>SUM(C40)</f>
        <v>0</v>
      </c>
      <c r="D39" s="216">
        <f>SUM(D40)</f>
        <v>1403000</v>
      </c>
      <c r="E39" s="226">
        <f>SUM(C39:D39)</f>
        <v>1403000</v>
      </c>
      <c r="F39" s="206"/>
    </row>
    <row r="40" spans="1:5" ht="15">
      <c r="A40" s="208" t="s">
        <v>55</v>
      </c>
      <c r="B40" s="209" t="s">
        <v>56</v>
      </c>
      <c r="C40" s="166">
        <v>0</v>
      </c>
      <c r="D40" s="166">
        <f>7!G137</f>
        <v>1403000</v>
      </c>
      <c r="E40" s="210">
        <f>SUM(C40:D40)</f>
        <v>1403000</v>
      </c>
    </row>
    <row r="41" spans="1:5" ht="15.75">
      <c r="A41" s="219" t="s">
        <v>57</v>
      </c>
      <c r="B41" s="220" t="s">
        <v>58</v>
      </c>
      <c r="C41" s="221">
        <f>SUM(C42:C43)</f>
        <v>763273</v>
      </c>
      <c r="D41" s="221">
        <f>SUM(D42:D43)</f>
        <v>990400</v>
      </c>
      <c r="E41" s="216">
        <f>SUM(C41:D41)</f>
        <v>1753673</v>
      </c>
    </row>
    <row r="42" spans="1:5" ht="15">
      <c r="A42" s="217" t="s">
        <v>59</v>
      </c>
      <c r="B42" s="209" t="s">
        <v>60</v>
      </c>
      <c r="C42" s="166"/>
      <c r="D42" s="166">
        <f>7!G149</f>
        <v>200000</v>
      </c>
      <c r="E42" s="210">
        <f>SUM(D42)</f>
        <v>200000</v>
      </c>
    </row>
    <row r="43" spans="1:5" ht="15">
      <c r="A43" s="217" t="s">
        <v>61</v>
      </c>
      <c r="B43" s="218" t="s">
        <v>62</v>
      </c>
      <c r="C43" s="210">
        <f>7!F152</f>
        <v>763273</v>
      </c>
      <c r="D43" s="210">
        <f>7!G152</f>
        <v>790400</v>
      </c>
      <c r="E43" s="210">
        <f>SUM(C43+D43)</f>
        <v>1553673</v>
      </c>
    </row>
    <row r="44" spans="1:5" ht="15.75">
      <c r="A44" s="219" t="s">
        <v>63</v>
      </c>
      <c r="B44" s="220" t="s">
        <v>64</v>
      </c>
      <c r="C44" s="221"/>
      <c r="D44" s="221">
        <f>SUM(D45)</f>
        <v>300000</v>
      </c>
      <c r="E44" s="226">
        <f>SUM(C44:D44)</f>
        <v>300000</v>
      </c>
    </row>
    <row r="45" spans="1:5" ht="18.75">
      <c r="A45" s="208" t="s">
        <v>493</v>
      </c>
      <c r="B45" s="243" t="s">
        <v>494</v>
      </c>
      <c r="C45" s="166"/>
      <c r="D45" s="166">
        <f>7!G170</f>
        <v>300000</v>
      </c>
      <c r="E45" s="210">
        <f>SUM(D45)</f>
        <v>300000</v>
      </c>
    </row>
    <row r="46" spans="1:5" ht="15">
      <c r="A46" s="208" t="s">
        <v>358</v>
      </c>
      <c r="B46" s="209" t="s">
        <v>495</v>
      </c>
      <c r="C46" s="166"/>
      <c r="D46" s="166">
        <f>7!G173</f>
        <v>60000</v>
      </c>
      <c r="E46" s="210">
        <f>D46</f>
        <v>60000</v>
      </c>
    </row>
    <row r="47" spans="1:7" ht="15">
      <c r="A47" s="227"/>
      <c r="B47" s="228" t="s">
        <v>65</v>
      </c>
      <c r="C47" s="229">
        <f>C15+C23+C29+C32+C37+C39+C41+C44</f>
        <v>15922060.8</v>
      </c>
      <c r="D47" s="229">
        <f>D15+D23+D25+D29+D32+D37+D39+D41+D44+D46</f>
        <v>47935161.28</v>
      </c>
      <c r="E47" s="229">
        <f>E15+E23+E25+E29+E32+E37+E39+E41+E44+E46</f>
        <v>63857222.08</v>
      </c>
      <c r="F47" s="206"/>
      <c r="G47" s="206"/>
    </row>
    <row r="48" spans="1:7" ht="15.75">
      <c r="A48" s="214"/>
      <c r="B48" s="214" t="s">
        <v>374</v>
      </c>
      <c r="C48" s="230"/>
      <c r="D48" s="230"/>
      <c r="E48" s="216">
        <f>1!C56-3!E47</f>
        <v>5977317.420000002</v>
      </c>
      <c r="G48" s="206"/>
    </row>
    <row r="49" spans="3:6" ht="15">
      <c r="C49" s="259"/>
      <c r="D49" s="259"/>
      <c r="E49" s="206"/>
      <c r="F49" s="206"/>
    </row>
    <row r="50" spans="4:5" ht="15">
      <c r="D50" s="159"/>
      <c r="E50" s="206"/>
    </row>
    <row r="51" ht="15">
      <c r="F51" s="206"/>
    </row>
    <row r="52" ht="15">
      <c r="E52" s="206"/>
    </row>
    <row r="53" ht="15">
      <c r="E53" s="206"/>
    </row>
    <row r="54" ht="15">
      <c r="E54" s="206"/>
    </row>
  </sheetData>
  <sheetProtection/>
  <mergeCells count="16">
    <mergeCell ref="F17:F18"/>
    <mergeCell ref="C1:E5"/>
    <mergeCell ref="A6:E6"/>
    <mergeCell ref="A7:E7"/>
    <mergeCell ref="A10:A14"/>
    <mergeCell ref="B10:B14"/>
    <mergeCell ref="C10:E10"/>
    <mergeCell ref="C11:C14"/>
    <mergeCell ref="D11:D14"/>
    <mergeCell ref="E11:E14"/>
    <mergeCell ref="A15:A16"/>
    <mergeCell ref="B15:B16"/>
    <mergeCell ref="C15:C16"/>
    <mergeCell ref="D15:D16"/>
    <mergeCell ref="E15:E16"/>
    <mergeCell ref="C49:D49"/>
  </mergeCells>
  <printOptions horizontalCentered="1" verticalCentered="1"/>
  <pageMargins left="0.11811023622047245" right="0.11811023622047245" top="0.35433070866141736" bottom="0.35433070866141736" header="0.31496062992125984" footer="0.31496062992125984"/>
  <pageSetup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G184"/>
  <sheetViews>
    <sheetView zoomScalePageLayoutView="0" workbookViewId="0" topLeftCell="A138">
      <selection activeCell="B150" sqref="B150"/>
    </sheetView>
  </sheetViews>
  <sheetFormatPr defaultColWidth="9.140625" defaultRowHeight="12.75"/>
  <cols>
    <col min="1" max="1" width="113.57421875" style="2" customWidth="1"/>
    <col min="2" max="2" width="11.00390625" style="3" customWidth="1"/>
    <col min="3" max="3" width="7.421875" style="2" customWidth="1"/>
    <col min="4" max="4" width="6.00390625" style="2" hidden="1" customWidth="1"/>
    <col min="5" max="5" width="13.28125" style="1" bestFit="1" customWidth="1"/>
    <col min="6" max="6" width="74.00390625" style="71" customWidth="1"/>
    <col min="7" max="7" width="14.421875" style="2" bestFit="1" customWidth="1"/>
    <col min="8" max="16384" width="9.140625" style="2" customWidth="1"/>
  </cols>
  <sheetData>
    <row r="2" spans="1:5" ht="12.75">
      <c r="A2" s="264" t="s">
        <v>490</v>
      </c>
      <c r="B2" s="264"/>
      <c r="C2" s="264"/>
      <c r="D2" s="264"/>
      <c r="E2" s="264"/>
    </row>
    <row r="4" spans="1:5" ht="22.5" customHeight="1">
      <c r="A4" s="265" t="s">
        <v>360</v>
      </c>
      <c r="B4" s="265"/>
      <c r="C4" s="265"/>
      <c r="D4" s="265"/>
      <c r="E4" s="265"/>
    </row>
    <row r="5" spans="1:5" ht="31.5">
      <c r="A5" s="4" t="s">
        <v>66</v>
      </c>
      <c r="B5" s="5" t="s">
        <v>67</v>
      </c>
      <c r="C5" s="5" t="s">
        <v>68</v>
      </c>
      <c r="D5" s="6"/>
      <c r="E5" s="169">
        <v>2021</v>
      </c>
    </row>
    <row r="6" spans="1:5" ht="12.75">
      <c r="A6" s="8">
        <v>1</v>
      </c>
      <c r="B6" s="9">
        <v>2</v>
      </c>
      <c r="C6" s="8">
        <v>3</v>
      </c>
      <c r="D6" s="6"/>
      <c r="E6" s="10" t="s">
        <v>373</v>
      </c>
    </row>
    <row r="7" spans="1:163" s="16" customFormat="1" ht="12.75">
      <c r="A7" s="11" t="s">
        <v>69</v>
      </c>
      <c r="B7" s="12" t="s">
        <v>70</v>
      </c>
      <c r="C7" s="13" t="s">
        <v>71</v>
      </c>
      <c r="D7" s="14"/>
      <c r="E7" s="15">
        <f>E8</f>
        <v>100000</v>
      </c>
      <c r="F7" s="71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</row>
    <row r="8" spans="1:163" s="22" customFormat="1" ht="12.75">
      <c r="A8" s="17" t="s">
        <v>72</v>
      </c>
      <c r="B8" s="18" t="s">
        <v>73</v>
      </c>
      <c r="C8" s="19" t="s">
        <v>71</v>
      </c>
      <c r="D8" s="20"/>
      <c r="E8" s="21">
        <f>E9</f>
        <v>100000</v>
      </c>
      <c r="F8" s="71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</row>
    <row r="9" spans="1:163" s="28" customFormat="1" ht="12.75">
      <c r="A9" s="23" t="s">
        <v>74</v>
      </c>
      <c r="B9" s="24" t="s">
        <v>75</v>
      </c>
      <c r="C9" s="25"/>
      <c r="D9" s="26"/>
      <c r="E9" s="27">
        <f>E10</f>
        <v>100000</v>
      </c>
      <c r="F9" s="71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</row>
    <row r="10" spans="1:5" ht="12.75">
      <c r="A10" s="9" t="s">
        <v>76</v>
      </c>
      <c r="B10" s="29" t="s">
        <v>77</v>
      </c>
      <c r="C10" s="30"/>
      <c r="D10" s="6"/>
      <c r="E10" s="7">
        <f>E11</f>
        <v>100000</v>
      </c>
    </row>
    <row r="11" spans="1:5" ht="12.75">
      <c r="A11" s="9" t="s">
        <v>78</v>
      </c>
      <c r="B11" s="29"/>
      <c r="C11" s="30">
        <v>200</v>
      </c>
      <c r="D11" s="6"/>
      <c r="E11" s="7">
        <f>7!H135</f>
        <v>100000</v>
      </c>
    </row>
    <row r="12" spans="1:163" s="16" customFormat="1" ht="12.75">
      <c r="A12" s="11" t="s">
        <v>79</v>
      </c>
      <c r="B12" s="31" t="s">
        <v>80</v>
      </c>
      <c r="C12" s="13" t="s">
        <v>71</v>
      </c>
      <c r="D12" s="32"/>
      <c r="E12" s="15">
        <f>E13</f>
        <v>530000</v>
      </c>
      <c r="F12" s="71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</row>
    <row r="13" spans="1:163" s="22" customFormat="1" ht="12.75">
      <c r="A13" s="17" t="s">
        <v>336</v>
      </c>
      <c r="B13" s="33" t="s">
        <v>81</v>
      </c>
      <c r="C13" s="19" t="s">
        <v>71</v>
      </c>
      <c r="D13" s="20"/>
      <c r="E13" s="21">
        <f>E14+E19</f>
        <v>530000</v>
      </c>
      <c r="F13" s="71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</row>
    <row r="14" spans="1:163" s="28" customFormat="1" ht="12.75">
      <c r="A14" s="34" t="s">
        <v>82</v>
      </c>
      <c r="B14" s="35" t="s">
        <v>83</v>
      </c>
      <c r="C14" s="25"/>
      <c r="D14" s="26"/>
      <c r="E14" s="27">
        <f>E15+E17</f>
        <v>300000</v>
      </c>
      <c r="F14" s="71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</row>
    <row r="15" spans="1:5" ht="12.75">
      <c r="A15" s="9" t="s">
        <v>84</v>
      </c>
      <c r="B15" s="29" t="s">
        <v>85</v>
      </c>
      <c r="C15" s="30" t="s">
        <v>71</v>
      </c>
      <c r="D15" s="6"/>
      <c r="E15" s="7">
        <f>E16</f>
        <v>300000</v>
      </c>
    </row>
    <row r="16" spans="1:5" ht="12.75">
      <c r="A16" s="9" t="s">
        <v>78</v>
      </c>
      <c r="B16" s="29"/>
      <c r="C16" s="30">
        <v>200</v>
      </c>
      <c r="D16" s="6"/>
      <c r="E16" s="156">
        <f>7!G166</f>
        <v>300000</v>
      </c>
    </row>
    <row r="17" spans="1:5" ht="12.75">
      <c r="A17" s="9" t="s">
        <v>309</v>
      </c>
      <c r="B17" s="29" t="s">
        <v>337</v>
      </c>
      <c r="C17" s="30"/>
      <c r="D17" s="6"/>
      <c r="E17" s="156">
        <f>E18</f>
        <v>0</v>
      </c>
    </row>
    <row r="18" spans="1:5" ht="12.75">
      <c r="A18" s="9" t="s">
        <v>78</v>
      </c>
      <c r="B18" s="29"/>
      <c r="C18" s="30">
        <v>200</v>
      </c>
      <c r="D18" s="6"/>
      <c r="E18" s="7">
        <v>0</v>
      </c>
    </row>
    <row r="19" spans="1:163" s="38" customFormat="1" ht="12.75">
      <c r="A19" s="23" t="s">
        <v>86</v>
      </c>
      <c r="B19" s="35" t="s">
        <v>87</v>
      </c>
      <c r="C19" s="25"/>
      <c r="D19" s="36"/>
      <c r="E19" s="27">
        <f>E20+E22</f>
        <v>230000</v>
      </c>
      <c r="F19" s="72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</row>
    <row r="20" spans="1:5" ht="12.75">
      <c r="A20" s="9" t="s">
        <v>88</v>
      </c>
      <c r="B20" s="29" t="s">
        <v>89</v>
      </c>
      <c r="C20" s="30" t="s">
        <v>71</v>
      </c>
      <c r="D20" s="6"/>
      <c r="E20" s="7">
        <f>E21</f>
        <v>30000</v>
      </c>
    </row>
    <row r="21" spans="1:5" ht="12.75">
      <c r="A21" s="9" t="s">
        <v>90</v>
      </c>
      <c r="B21" s="29"/>
      <c r="C21" s="30">
        <v>300</v>
      </c>
      <c r="D21" s="6"/>
      <c r="E21" s="7">
        <f>7!H167</f>
        <v>30000</v>
      </c>
    </row>
    <row r="22" spans="1:5" ht="12.75">
      <c r="A22" s="9" t="s">
        <v>91</v>
      </c>
      <c r="B22" s="29" t="s">
        <v>92</v>
      </c>
      <c r="C22" s="30" t="s">
        <v>71</v>
      </c>
      <c r="D22" s="6"/>
      <c r="E22" s="7">
        <f>7!H150</f>
        <v>200000</v>
      </c>
    </row>
    <row r="23" spans="1:5" ht="12.75">
      <c r="A23" s="9" t="s">
        <v>90</v>
      </c>
      <c r="B23" s="29"/>
      <c r="C23" s="30">
        <v>300</v>
      </c>
      <c r="D23" s="6"/>
      <c r="E23" s="7">
        <v>200000</v>
      </c>
    </row>
    <row r="24" spans="1:163" s="16" customFormat="1" ht="12.75">
      <c r="A24" s="11" t="s">
        <v>93</v>
      </c>
      <c r="B24" s="39" t="s">
        <v>94</v>
      </c>
      <c r="C24" s="13"/>
      <c r="D24" s="40"/>
      <c r="E24" s="15">
        <f>E25+E29+E35</f>
        <v>1223673</v>
      </c>
      <c r="F24" s="71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</row>
    <row r="25" spans="1:163" s="22" customFormat="1" ht="12.75">
      <c r="A25" s="17" t="s">
        <v>95</v>
      </c>
      <c r="B25" s="41" t="s">
        <v>96</v>
      </c>
      <c r="C25" s="42"/>
      <c r="D25" s="20"/>
      <c r="E25" s="21">
        <f>E26</f>
        <v>1087673</v>
      </c>
      <c r="F25" s="71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</row>
    <row r="26" spans="1:163" s="28" customFormat="1" ht="12.75">
      <c r="A26" s="23" t="s">
        <v>97</v>
      </c>
      <c r="B26" s="35" t="s">
        <v>98</v>
      </c>
      <c r="C26" s="43"/>
      <c r="D26" s="26"/>
      <c r="E26" s="27">
        <f>E27</f>
        <v>1087673</v>
      </c>
      <c r="F26" s="71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</row>
    <row r="27" spans="1:5" ht="12.75">
      <c r="A27" s="9" t="s">
        <v>99</v>
      </c>
      <c r="B27" s="29" t="s">
        <v>100</v>
      </c>
      <c r="C27" s="30"/>
      <c r="D27" s="6" t="s">
        <v>101</v>
      </c>
      <c r="E27" s="7">
        <f>E28</f>
        <v>1087673</v>
      </c>
    </row>
    <row r="28" spans="1:5" ht="12.75">
      <c r="A28" s="9" t="s">
        <v>90</v>
      </c>
      <c r="B28" s="29"/>
      <c r="C28" s="30">
        <v>300</v>
      </c>
      <c r="D28" s="6"/>
      <c r="E28" s="7">
        <f>7!H157</f>
        <v>1087673</v>
      </c>
    </row>
    <row r="29" spans="1:5" ht="22.5">
      <c r="A29" s="17" t="s">
        <v>102</v>
      </c>
      <c r="B29" s="41" t="s">
        <v>103</v>
      </c>
      <c r="C29" s="42"/>
      <c r="D29" s="20"/>
      <c r="E29" s="21">
        <f>E30</f>
        <v>136000</v>
      </c>
    </row>
    <row r="30" spans="1:5" ht="12.75">
      <c r="A30" s="9" t="s">
        <v>104</v>
      </c>
      <c r="B30" s="29" t="s">
        <v>105</v>
      </c>
      <c r="C30" s="30"/>
      <c r="D30" s="6"/>
      <c r="E30" s="7">
        <f>E31+E33</f>
        <v>136000</v>
      </c>
    </row>
    <row r="31" spans="1:5" ht="22.5">
      <c r="A31" s="9" t="s">
        <v>106</v>
      </c>
      <c r="B31" s="29" t="s">
        <v>107</v>
      </c>
      <c r="C31" s="30"/>
      <c r="D31" s="6"/>
      <c r="E31" s="7">
        <f>E32</f>
        <v>54400</v>
      </c>
    </row>
    <row r="32" spans="1:5" ht="12.75">
      <c r="A32" s="9" t="s">
        <v>90</v>
      </c>
      <c r="B32" s="29"/>
      <c r="C32" s="152">
        <v>300</v>
      </c>
      <c r="D32" s="6"/>
      <c r="E32" s="7">
        <f>7!G162</f>
        <v>54400</v>
      </c>
    </row>
    <row r="33" spans="1:5" ht="12.75">
      <c r="A33" s="9" t="s">
        <v>108</v>
      </c>
      <c r="B33" s="29" t="s">
        <v>109</v>
      </c>
      <c r="C33" s="152"/>
      <c r="D33" s="6"/>
      <c r="E33" s="7">
        <f>E34</f>
        <v>81600</v>
      </c>
    </row>
    <row r="34" spans="1:5" ht="12.75">
      <c r="A34" s="9" t="s">
        <v>90</v>
      </c>
      <c r="B34" s="29"/>
      <c r="C34" s="152">
        <v>300</v>
      </c>
      <c r="D34" s="6"/>
      <c r="E34" s="7">
        <f>7!F164</f>
        <v>81600</v>
      </c>
    </row>
    <row r="35" spans="1:5" ht="12.75">
      <c r="A35" s="17" t="s">
        <v>110</v>
      </c>
      <c r="B35" s="41" t="s">
        <v>111</v>
      </c>
      <c r="C35" s="42"/>
      <c r="D35" s="20"/>
      <c r="E35" s="21">
        <f>E36</f>
        <v>0</v>
      </c>
    </row>
    <row r="36" spans="1:5" ht="12.75">
      <c r="A36" s="9" t="s">
        <v>112</v>
      </c>
      <c r="B36" s="29" t="s">
        <v>113</v>
      </c>
      <c r="C36" s="30"/>
      <c r="D36" s="6"/>
      <c r="E36" s="7">
        <f>E37+E39+E41</f>
        <v>0</v>
      </c>
    </row>
    <row r="37" spans="1:5" ht="33.75">
      <c r="A37" s="9" t="s">
        <v>281</v>
      </c>
      <c r="B37" s="29" t="s">
        <v>280</v>
      </c>
      <c r="C37" s="30"/>
      <c r="D37" s="6"/>
      <c r="E37" s="7">
        <f>E38</f>
        <v>0</v>
      </c>
    </row>
    <row r="38" spans="1:5" ht="12.75">
      <c r="A38" s="9" t="s">
        <v>116</v>
      </c>
      <c r="B38" s="29"/>
      <c r="C38" s="30">
        <v>400</v>
      </c>
      <c r="D38" s="6"/>
      <c r="E38" s="7">
        <v>0</v>
      </c>
    </row>
    <row r="39" spans="1:5" ht="22.5">
      <c r="A39" s="9" t="s">
        <v>285</v>
      </c>
      <c r="B39" s="29" t="s">
        <v>284</v>
      </c>
      <c r="C39" s="30"/>
      <c r="D39" s="6"/>
      <c r="E39" s="7">
        <f>E40</f>
        <v>0</v>
      </c>
    </row>
    <row r="40" spans="1:5" ht="12.75">
      <c r="A40" s="9" t="s">
        <v>116</v>
      </c>
      <c r="B40" s="29"/>
      <c r="C40" s="30">
        <v>400</v>
      </c>
      <c r="D40" s="6"/>
      <c r="E40" s="7">
        <v>0</v>
      </c>
    </row>
    <row r="41" spans="1:6" ht="22.5">
      <c r="A41" s="9" t="s">
        <v>114</v>
      </c>
      <c r="B41" s="29" t="s">
        <v>115</v>
      </c>
      <c r="C41" s="30"/>
      <c r="D41" s="6"/>
      <c r="E41" s="7">
        <f>E42</f>
        <v>0</v>
      </c>
      <c r="F41" s="73"/>
    </row>
    <row r="42" spans="1:6" ht="12.75">
      <c r="A42" s="9" t="s">
        <v>116</v>
      </c>
      <c r="B42" s="29"/>
      <c r="C42" s="30">
        <v>400</v>
      </c>
      <c r="D42" s="6"/>
      <c r="E42" s="7">
        <v>0</v>
      </c>
      <c r="F42" s="73"/>
    </row>
    <row r="43" spans="1:163" s="16" customFormat="1" ht="12.75">
      <c r="A43" s="11" t="s">
        <v>117</v>
      </c>
      <c r="B43" s="39" t="s">
        <v>118</v>
      </c>
      <c r="C43" s="13" t="s">
        <v>71</v>
      </c>
      <c r="D43" s="40"/>
      <c r="E43" s="15">
        <f>E44</f>
        <v>1403000</v>
      </c>
      <c r="F43" s="71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</row>
    <row r="44" spans="1:6" ht="12.75">
      <c r="A44" s="17" t="s">
        <v>119</v>
      </c>
      <c r="B44" s="41" t="s">
        <v>120</v>
      </c>
      <c r="C44" s="19" t="s">
        <v>71</v>
      </c>
      <c r="D44" s="20"/>
      <c r="E44" s="21">
        <f>E45+E54</f>
        <v>1403000</v>
      </c>
      <c r="F44" s="74"/>
    </row>
    <row r="45" spans="1:163" s="28" customFormat="1" ht="22.5">
      <c r="A45" s="23" t="s">
        <v>121</v>
      </c>
      <c r="B45" s="35" t="s">
        <v>122</v>
      </c>
      <c r="C45" s="25"/>
      <c r="D45" s="26"/>
      <c r="E45" s="27">
        <f>E46+E52</f>
        <v>1403000</v>
      </c>
      <c r="F45" s="71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</row>
    <row r="46" spans="1:5" ht="12.75">
      <c r="A46" s="9" t="s">
        <v>123</v>
      </c>
      <c r="B46" s="29" t="s">
        <v>124</v>
      </c>
      <c r="C46" s="30" t="s">
        <v>71</v>
      </c>
      <c r="D46" s="6"/>
      <c r="E46" s="7">
        <f>E47+E48+E49+E50+E51</f>
        <v>1403000</v>
      </c>
    </row>
    <row r="47" spans="1:5" ht="22.5" hidden="1">
      <c r="A47" s="9" t="s">
        <v>125</v>
      </c>
      <c r="B47" s="29"/>
      <c r="C47" s="30">
        <v>100</v>
      </c>
      <c r="D47" s="6"/>
      <c r="E47" s="7"/>
    </row>
    <row r="48" spans="1:5" ht="12.75" hidden="1">
      <c r="A48" s="9" t="s">
        <v>78</v>
      </c>
      <c r="B48" s="29"/>
      <c r="C48" s="30">
        <v>200</v>
      </c>
      <c r="D48" s="6"/>
      <c r="E48" s="7"/>
    </row>
    <row r="49" spans="1:5" ht="12.75" hidden="1">
      <c r="A49" s="9" t="s">
        <v>90</v>
      </c>
      <c r="B49" s="29"/>
      <c r="C49" s="30">
        <v>300</v>
      </c>
      <c r="D49" s="6"/>
      <c r="E49" s="7"/>
    </row>
    <row r="50" spans="1:5" ht="12.75">
      <c r="A50" s="9" t="s">
        <v>126</v>
      </c>
      <c r="B50" s="29"/>
      <c r="C50" s="30">
        <v>500</v>
      </c>
      <c r="D50" s="6"/>
      <c r="E50" s="7">
        <f>7!H138</f>
        <v>1403000</v>
      </c>
    </row>
    <row r="51" spans="1:5" ht="12.75" hidden="1">
      <c r="A51" s="9" t="s">
        <v>127</v>
      </c>
      <c r="B51" s="29"/>
      <c r="C51" s="30">
        <v>800</v>
      </c>
      <c r="D51" s="6"/>
      <c r="E51" s="7">
        <v>0</v>
      </c>
    </row>
    <row r="52" spans="1:6" ht="12.75" hidden="1">
      <c r="A52" s="9" t="s">
        <v>128</v>
      </c>
      <c r="B52" s="29" t="s">
        <v>129</v>
      </c>
      <c r="C52" s="30"/>
      <c r="D52" s="6"/>
      <c r="E52" s="7">
        <f>E53</f>
        <v>0</v>
      </c>
      <c r="F52" s="75"/>
    </row>
    <row r="53" spans="1:5" ht="12.75" hidden="1">
      <c r="A53" s="9" t="s">
        <v>78</v>
      </c>
      <c r="B53" s="29"/>
      <c r="C53" s="30">
        <v>200</v>
      </c>
      <c r="D53" s="6"/>
      <c r="E53" s="7"/>
    </row>
    <row r="54" spans="1:163" s="28" customFormat="1" ht="22.5" hidden="1">
      <c r="A54" s="23" t="s">
        <v>130</v>
      </c>
      <c r="B54" s="35" t="s">
        <v>131</v>
      </c>
      <c r="C54" s="43"/>
      <c r="D54" s="26"/>
      <c r="E54" s="27">
        <f>E55</f>
        <v>0</v>
      </c>
      <c r="F54" s="71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</row>
    <row r="55" spans="1:5" ht="12.75" hidden="1">
      <c r="A55" s="9" t="s">
        <v>132</v>
      </c>
      <c r="B55" s="29" t="s">
        <v>133</v>
      </c>
      <c r="C55" s="30"/>
      <c r="D55" s="6"/>
      <c r="E55" s="7">
        <f>E56</f>
        <v>0</v>
      </c>
    </row>
    <row r="56" spans="1:5" ht="12.75" hidden="1">
      <c r="A56" s="9" t="s">
        <v>78</v>
      </c>
      <c r="B56" s="45"/>
      <c r="C56" s="30">
        <v>200</v>
      </c>
      <c r="D56" s="6"/>
      <c r="E56" s="7"/>
    </row>
    <row r="57" spans="1:163" s="16" customFormat="1" ht="12.75" hidden="1">
      <c r="A57" s="11" t="s">
        <v>134</v>
      </c>
      <c r="B57" s="46" t="s">
        <v>135</v>
      </c>
      <c r="C57" s="47" t="s">
        <v>71</v>
      </c>
      <c r="D57" s="6"/>
      <c r="E57" s="7"/>
      <c r="F57" s="71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</row>
    <row r="58" spans="1:5" ht="12.75" hidden="1">
      <c r="A58" s="17" t="s">
        <v>136</v>
      </c>
      <c r="B58" s="29" t="s">
        <v>137</v>
      </c>
      <c r="C58" s="48" t="s">
        <v>71</v>
      </c>
      <c r="D58" s="6"/>
      <c r="E58" s="7"/>
    </row>
    <row r="59" spans="1:163" s="28" customFormat="1" ht="22.5" hidden="1">
      <c r="A59" s="23" t="s">
        <v>138</v>
      </c>
      <c r="B59" s="29" t="s">
        <v>139</v>
      </c>
      <c r="C59" s="48"/>
      <c r="D59" s="6"/>
      <c r="E59" s="7"/>
      <c r="F59" s="71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</row>
    <row r="60" spans="1:5" ht="12.75" hidden="1">
      <c r="A60" s="9" t="s">
        <v>140</v>
      </c>
      <c r="B60" s="29" t="s">
        <v>141</v>
      </c>
      <c r="C60" s="30" t="s">
        <v>71</v>
      </c>
      <c r="D60" s="6"/>
      <c r="E60" s="7"/>
    </row>
    <row r="61" spans="1:5" ht="12.75" hidden="1">
      <c r="A61" s="9" t="s">
        <v>78</v>
      </c>
      <c r="B61" s="29"/>
      <c r="C61" s="30">
        <v>200</v>
      </c>
      <c r="D61" s="6"/>
      <c r="E61" s="7"/>
    </row>
    <row r="62" spans="1:163" s="16" customFormat="1" ht="12.75">
      <c r="A62" s="11" t="s">
        <v>142</v>
      </c>
      <c r="B62" s="39" t="s">
        <v>143</v>
      </c>
      <c r="C62" s="13"/>
      <c r="D62" s="40"/>
      <c r="E62" s="15">
        <f>E63</f>
        <v>300000</v>
      </c>
      <c r="F62" s="71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</row>
    <row r="63" spans="1:5" ht="12.75">
      <c r="A63" s="17" t="s">
        <v>144</v>
      </c>
      <c r="B63" s="41" t="s">
        <v>145</v>
      </c>
      <c r="C63" s="19" t="s">
        <v>71</v>
      </c>
      <c r="D63" s="20"/>
      <c r="E63" s="21">
        <f>E64</f>
        <v>300000</v>
      </c>
    </row>
    <row r="64" spans="1:163" s="28" customFormat="1" ht="12.75">
      <c r="A64" s="23" t="s">
        <v>146</v>
      </c>
      <c r="B64" s="35" t="s">
        <v>147</v>
      </c>
      <c r="C64" s="43"/>
      <c r="D64" s="26"/>
      <c r="E64" s="27">
        <f>E65</f>
        <v>300000</v>
      </c>
      <c r="F64" s="71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</row>
    <row r="65" spans="1:5" ht="12.75">
      <c r="A65" s="9" t="s">
        <v>148</v>
      </c>
      <c r="B65" s="29" t="s">
        <v>149</v>
      </c>
      <c r="C65" s="30"/>
      <c r="D65" s="6"/>
      <c r="E65" s="7">
        <f>E66</f>
        <v>300000</v>
      </c>
    </row>
    <row r="66" spans="1:5" ht="12.75">
      <c r="A66" s="9" t="s">
        <v>78</v>
      </c>
      <c r="B66" s="29"/>
      <c r="C66" s="30">
        <v>200</v>
      </c>
      <c r="D66" s="6"/>
      <c r="E66" s="7">
        <f>7!H171</f>
        <v>300000</v>
      </c>
    </row>
    <row r="67" spans="1:163" s="16" customFormat="1" ht="12.75">
      <c r="A67" s="11" t="s">
        <v>150</v>
      </c>
      <c r="B67" s="39" t="s">
        <v>151</v>
      </c>
      <c r="C67" s="13" t="s">
        <v>71</v>
      </c>
      <c r="D67" s="40"/>
      <c r="E67" s="15">
        <f>E68+E76+E83</f>
        <v>21506150.1</v>
      </c>
      <c r="F67" s="74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</row>
    <row r="68" spans="1:5" ht="12.75">
      <c r="A68" s="17" t="s">
        <v>152</v>
      </c>
      <c r="B68" s="41" t="s">
        <v>153</v>
      </c>
      <c r="C68" s="19" t="s">
        <v>71</v>
      </c>
      <c r="D68" s="20"/>
      <c r="E68" s="21">
        <f>E69+E73</f>
        <v>3943303.89</v>
      </c>
    </row>
    <row r="69" spans="1:163" s="28" customFormat="1" ht="12.75">
      <c r="A69" s="23" t="s">
        <v>154</v>
      </c>
      <c r="B69" s="35" t="s">
        <v>155</v>
      </c>
      <c r="C69" s="43"/>
      <c r="D69" s="26"/>
      <c r="E69" s="27">
        <f>E70</f>
        <v>2743303.89</v>
      </c>
      <c r="F69" s="71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</row>
    <row r="70" spans="1:6" ht="12.75">
      <c r="A70" s="9" t="s">
        <v>156</v>
      </c>
      <c r="B70" s="29" t="s">
        <v>157</v>
      </c>
      <c r="C70" s="30"/>
      <c r="D70" s="6"/>
      <c r="E70" s="7">
        <f>E71+E72</f>
        <v>2743303.89</v>
      </c>
      <c r="F70" s="75"/>
    </row>
    <row r="71" spans="1:6" ht="12.75">
      <c r="A71" s="9" t="s">
        <v>78</v>
      </c>
      <c r="B71" s="29"/>
      <c r="C71" s="30">
        <v>200</v>
      </c>
      <c r="D71" s="6"/>
      <c r="E71" s="7">
        <f>7!H87+7!H95</f>
        <v>2607203.43</v>
      </c>
      <c r="F71" s="73"/>
    </row>
    <row r="72" spans="1:6" ht="12.75">
      <c r="A72" s="9" t="s">
        <v>127</v>
      </c>
      <c r="B72" s="29"/>
      <c r="C72" s="30">
        <v>800</v>
      </c>
      <c r="D72" s="6"/>
      <c r="E72" s="7">
        <f>7!G88</f>
        <v>136100.46</v>
      </c>
      <c r="F72" s="73"/>
    </row>
    <row r="73" spans="1:163" s="28" customFormat="1" ht="12.75">
      <c r="A73" s="23" t="s">
        <v>158</v>
      </c>
      <c r="B73" s="35" t="s">
        <v>159</v>
      </c>
      <c r="C73" s="43"/>
      <c r="D73" s="26"/>
      <c r="E73" s="27">
        <f>E74</f>
        <v>1200000</v>
      </c>
      <c r="F73" s="71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</row>
    <row r="74" spans="1:5" ht="12.75">
      <c r="A74" s="9" t="s">
        <v>160</v>
      </c>
      <c r="B74" s="29" t="s">
        <v>161</v>
      </c>
      <c r="C74" s="30"/>
      <c r="D74" s="6"/>
      <c r="E74" s="7">
        <f>E75</f>
        <v>1200000</v>
      </c>
    </row>
    <row r="75" spans="1:5" ht="12.75">
      <c r="A75" s="9" t="s">
        <v>78</v>
      </c>
      <c r="B75" s="29"/>
      <c r="C75" s="30">
        <v>200</v>
      </c>
      <c r="D75" s="6"/>
      <c r="E75" s="7">
        <f>7!H90</f>
        <v>1200000</v>
      </c>
    </row>
    <row r="76" spans="1:5" ht="12.75">
      <c r="A76" s="17" t="s">
        <v>162</v>
      </c>
      <c r="B76" s="41" t="s">
        <v>163</v>
      </c>
      <c r="C76" s="19" t="s">
        <v>71</v>
      </c>
      <c r="D76" s="20"/>
      <c r="E76" s="21">
        <f>E77</f>
        <v>679416</v>
      </c>
    </row>
    <row r="77" spans="1:163" s="28" customFormat="1" ht="12.75">
      <c r="A77" s="34" t="s">
        <v>164</v>
      </c>
      <c r="B77" s="35" t="s">
        <v>165</v>
      </c>
      <c r="C77" s="25"/>
      <c r="D77" s="26"/>
      <c r="E77" s="27">
        <f>E78+E80</f>
        <v>679416</v>
      </c>
      <c r="F77" s="71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</row>
    <row r="78" spans="1:5" ht="12.75">
      <c r="A78" s="9" t="s">
        <v>166</v>
      </c>
      <c r="B78" s="29" t="s">
        <v>167</v>
      </c>
      <c r="C78" s="30" t="s">
        <v>71</v>
      </c>
      <c r="D78" s="6"/>
      <c r="E78" s="7">
        <f>E79</f>
        <v>379416</v>
      </c>
    </row>
    <row r="79" spans="1:5" ht="12.75">
      <c r="A79" s="9" t="s">
        <v>78</v>
      </c>
      <c r="B79" s="29"/>
      <c r="C79" s="30">
        <v>200</v>
      </c>
      <c r="D79" s="6"/>
      <c r="E79" s="7">
        <f>7!G57</f>
        <v>379416</v>
      </c>
    </row>
    <row r="80" spans="1:5" ht="33.75">
      <c r="A80" s="9" t="s">
        <v>168</v>
      </c>
      <c r="B80" s="29" t="s">
        <v>169</v>
      </c>
      <c r="C80" s="30"/>
      <c r="D80" s="6"/>
      <c r="E80" s="7">
        <f>E81+E82</f>
        <v>300000</v>
      </c>
    </row>
    <row r="81" spans="1:5" ht="12.75">
      <c r="A81" s="9" t="s">
        <v>78</v>
      </c>
      <c r="B81" s="29"/>
      <c r="C81" s="30">
        <v>200</v>
      </c>
      <c r="D81" s="6"/>
      <c r="E81" s="7">
        <f>7!F97</f>
        <v>48740.4</v>
      </c>
    </row>
    <row r="82" spans="1:5" ht="12.75">
      <c r="A82" s="9" t="s">
        <v>116</v>
      </c>
      <c r="B82" s="29"/>
      <c r="C82" s="30">
        <v>400</v>
      </c>
      <c r="D82" s="49"/>
      <c r="E82" s="7">
        <f>7!F98</f>
        <v>251259.6</v>
      </c>
    </row>
    <row r="83" spans="1:163" s="22" customFormat="1" ht="12.75">
      <c r="A83" s="50" t="s">
        <v>171</v>
      </c>
      <c r="B83" s="41" t="s">
        <v>172</v>
      </c>
      <c r="C83" s="42"/>
      <c r="D83" s="20"/>
      <c r="E83" s="21">
        <f>E84+E100</f>
        <v>16883430.21</v>
      </c>
      <c r="F83" s="74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</row>
    <row r="84" spans="1:163" s="28" customFormat="1" ht="12.75">
      <c r="A84" s="23" t="s">
        <v>173</v>
      </c>
      <c r="B84" s="35" t="s">
        <v>174</v>
      </c>
      <c r="C84" s="43"/>
      <c r="D84" s="26"/>
      <c r="E84" s="27">
        <f>E85+E89+E91+E93+E96+E98+E87</f>
        <v>7201275.709999999</v>
      </c>
      <c r="F84" s="71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</row>
    <row r="85" spans="1:5" s="71" customFormat="1" ht="12.75">
      <c r="A85" s="153" t="s">
        <v>341</v>
      </c>
      <c r="B85" s="154" t="s">
        <v>340</v>
      </c>
      <c r="C85" s="152"/>
      <c r="D85" s="155"/>
      <c r="E85" s="156">
        <f>E86</f>
        <v>52155</v>
      </c>
    </row>
    <row r="86" spans="1:5" s="71" customFormat="1" ht="12.75">
      <c r="A86" s="9" t="s">
        <v>177</v>
      </c>
      <c r="B86" s="29"/>
      <c r="C86" s="30">
        <v>200</v>
      </c>
      <c r="D86" s="155"/>
      <c r="E86" s="156">
        <f>7!F116</f>
        <v>52155</v>
      </c>
    </row>
    <row r="87" spans="1:5" ht="12.75">
      <c r="A87" s="9" t="s">
        <v>334</v>
      </c>
      <c r="B87" s="29" t="s">
        <v>333</v>
      </c>
      <c r="C87" s="30"/>
      <c r="D87" s="49"/>
      <c r="E87" s="7">
        <f>E88</f>
        <v>300000</v>
      </c>
    </row>
    <row r="88" spans="1:5" ht="12.75">
      <c r="A88" s="9" t="s">
        <v>177</v>
      </c>
      <c r="B88" s="29"/>
      <c r="C88" s="30">
        <v>200</v>
      </c>
      <c r="D88" s="49"/>
      <c r="E88" s="7">
        <f>7!G114</f>
        <v>300000</v>
      </c>
    </row>
    <row r="89" spans="1:5" s="71" customFormat="1" ht="12.75">
      <c r="A89" s="9" t="s">
        <v>346</v>
      </c>
      <c r="B89" s="29" t="s">
        <v>350</v>
      </c>
      <c r="C89" s="30"/>
      <c r="D89" s="155"/>
      <c r="E89" s="156">
        <f>E90</f>
        <v>0</v>
      </c>
    </row>
    <row r="90" spans="1:5" s="71" customFormat="1" ht="12.75">
      <c r="A90" s="9" t="s">
        <v>177</v>
      </c>
      <c r="B90" s="29"/>
      <c r="C90" s="30">
        <v>200</v>
      </c>
      <c r="D90" s="155"/>
      <c r="E90" s="156">
        <v>0</v>
      </c>
    </row>
    <row r="91" spans="1:5" s="71" customFormat="1" ht="22.5">
      <c r="A91" s="153" t="s">
        <v>339</v>
      </c>
      <c r="B91" s="154" t="s">
        <v>338</v>
      </c>
      <c r="C91" s="152"/>
      <c r="D91" s="155"/>
      <c r="E91" s="156">
        <f>E92</f>
        <v>155664</v>
      </c>
    </row>
    <row r="92" spans="1:5" s="71" customFormat="1" ht="12.75">
      <c r="A92" s="9" t="s">
        <v>177</v>
      </c>
      <c r="B92" s="29"/>
      <c r="C92" s="30">
        <v>200</v>
      </c>
      <c r="D92" s="155"/>
      <c r="E92" s="156">
        <f>7!F101</f>
        <v>155664</v>
      </c>
    </row>
    <row r="93" spans="1:5" ht="12.75">
      <c r="A93" s="51" t="s">
        <v>175</v>
      </c>
      <c r="B93" s="29" t="s">
        <v>176</v>
      </c>
      <c r="C93" s="30"/>
      <c r="D93" s="6"/>
      <c r="E93" s="7">
        <f>E94+E95</f>
        <v>4687821.319999999</v>
      </c>
    </row>
    <row r="94" spans="1:7" ht="12.75">
      <c r="A94" s="9" t="s">
        <v>177</v>
      </c>
      <c r="B94" s="29"/>
      <c r="C94" s="30">
        <v>200</v>
      </c>
      <c r="D94" s="52"/>
      <c r="E94" s="7">
        <f>7!H103</f>
        <v>4682821.319999999</v>
      </c>
      <c r="G94" s="44"/>
    </row>
    <row r="95" spans="1:7" ht="12.75">
      <c r="A95" s="9" t="s">
        <v>127</v>
      </c>
      <c r="B95" s="29"/>
      <c r="C95" s="30">
        <v>800</v>
      </c>
      <c r="D95" s="52"/>
      <c r="E95" s="7">
        <f>7!G104</f>
        <v>5000</v>
      </c>
      <c r="G95" s="44"/>
    </row>
    <row r="96" spans="1:5" ht="12.75">
      <c r="A96" s="9" t="s">
        <v>178</v>
      </c>
      <c r="B96" s="29" t="s">
        <v>179</v>
      </c>
      <c r="C96" s="30"/>
      <c r="D96" s="49"/>
      <c r="E96" s="7">
        <f>E97</f>
        <v>1745635.39</v>
      </c>
    </row>
    <row r="97" spans="1:5" ht="12.75">
      <c r="A97" s="9" t="s">
        <v>177</v>
      </c>
      <c r="B97" s="29"/>
      <c r="C97" s="30">
        <v>200</v>
      </c>
      <c r="D97" s="49"/>
      <c r="E97" s="7">
        <f>7!H106</f>
        <v>1745635.39</v>
      </c>
    </row>
    <row r="98" spans="1:5" ht="12.75">
      <c r="A98" s="9" t="s">
        <v>180</v>
      </c>
      <c r="B98" s="29" t="s">
        <v>181</v>
      </c>
      <c r="C98" s="30"/>
      <c r="D98" s="49"/>
      <c r="E98" s="7">
        <f>E99</f>
        <v>260000</v>
      </c>
    </row>
    <row r="99" spans="1:5" ht="12.75">
      <c r="A99" s="9" t="s">
        <v>177</v>
      </c>
      <c r="B99" s="29"/>
      <c r="C99" s="30">
        <v>200</v>
      </c>
      <c r="D99" s="49"/>
      <c r="E99" s="7">
        <f>7!G108</f>
        <v>260000</v>
      </c>
    </row>
    <row r="100" spans="1:163" s="28" customFormat="1" ht="12.75">
      <c r="A100" s="23" t="s">
        <v>182</v>
      </c>
      <c r="B100" s="35" t="s">
        <v>183</v>
      </c>
      <c r="C100" s="43"/>
      <c r="D100" s="53"/>
      <c r="E100" s="27">
        <f>E101+E105+E107</f>
        <v>9682154.5</v>
      </c>
      <c r="F100" s="71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</row>
    <row r="101" spans="1:6" ht="12.75">
      <c r="A101" s="9" t="s">
        <v>184</v>
      </c>
      <c r="B101" s="29" t="s">
        <v>185</v>
      </c>
      <c r="C101" s="30"/>
      <c r="D101" s="49"/>
      <c r="E101" s="7">
        <f>E102+E103+E104</f>
        <v>7863708.540000001</v>
      </c>
      <c r="F101" s="74"/>
    </row>
    <row r="102" spans="1:5" ht="22.5">
      <c r="A102" s="9" t="s">
        <v>125</v>
      </c>
      <c r="B102" s="29"/>
      <c r="C102" s="30">
        <v>100</v>
      </c>
      <c r="D102" s="49"/>
      <c r="E102" s="7">
        <f>7!H129</f>
        <v>6195247.23</v>
      </c>
    </row>
    <row r="103" spans="1:5" ht="12.75">
      <c r="A103" s="9" t="s">
        <v>177</v>
      </c>
      <c r="B103" s="29"/>
      <c r="C103" s="30">
        <v>200</v>
      </c>
      <c r="D103" s="49"/>
      <c r="E103" s="7">
        <f>7!H130</f>
        <v>1646570.11</v>
      </c>
    </row>
    <row r="104" spans="1:5" ht="12.75">
      <c r="A104" s="9" t="s">
        <v>127</v>
      </c>
      <c r="B104" s="29"/>
      <c r="C104" s="30">
        <v>800</v>
      </c>
      <c r="D104" s="49"/>
      <c r="E104" s="7">
        <f>7!H131</f>
        <v>21891.2</v>
      </c>
    </row>
    <row r="105" spans="1:5" ht="12.75">
      <c r="A105" s="9" t="s">
        <v>186</v>
      </c>
      <c r="B105" s="29" t="s">
        <v>187</v>
      </c>
      <c r="C105" s="30"/>
      <c r="D105" s="49"/>
      <c r="E105" s="7">
        <f>E106</f>
        <v>1818445.96</v>
      </c>
    </row>
    <row r="106" spans="1:5" ht="12.75">
      <c r="A106" s="9" t="s">
        <v>177</v>
      </c>
      <c r="B106" s="29"/>
      <c r="C106" s="30">
        <v>200</v>
      </c>
      <c r="D106" s="49"/>
      <c r="E106" s="7">
        <f>7!H110</f>
        <v>1818445.96</v>
      </c>
    </row>
    <row r="107" spans="1:5" ht="22.5">
      <c r="A107" s="9" t="s">
        <v>349</v>
      </c>
      <c r="B107" s="29" t="s">
        <v>352</v>
      </c>
      <c r="C107" s="30"/>
      <c r="D107" s="49"/>
      <c r="E107" s="7">
        <f>E108</f>
        <v>0</v>
      </c>
    </row>
    <row r="108" spans="1:5" ht="12.75">
      <c r="A108" s="9" t="s">
        <v>177</v>
      </c>
      <c r="B108" s="29"/>
      <c r="C108" s="30">
        <v>200</v>
      </c>
      <c r="D108" s="49"/>
      <c r="E108" s="7">
        <v>0</v>
      </c>
    </row>
    <row r="109" spans="1:163" s="56" customFormat="1" ht="12.75">
      <c r="A109" s="11" t="s">
        <v>188</v>
      </c>
      <c r="B109" s="39" t="s">
        <v>189</v>
      </c>
      <c r="C109" s="13"/>
      <c r="D109" s="54"/>
      <c r="E109" s="15">
        <f>E110</f>
        <v>719000</v>
      </c>
      <c r="F109" s="76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  <c r="BA109" s="55"/>
      <c r="BB109" s="55"/>
      <c r="BC109" s="55"/>
      <c r="BD109" s="55"/>
      <c r="BE109" s="55"/>
      <c r="BF109" s="55"/>
      <c r="BG109" s="55"/>
      <c r="BH109" s="55"/>
      <c r="BI109" s="55"/>
      <c r="BJ109" s="55"/>
      <c r="BK109" s="55"/>
      <c r="BL109" s="55"/>
      <c r="BM109" s="55"/>
      <c r="BN109" s="55"/>
      <c r="BO109" s="55"/>
      <c r="BP109" s="55"/>
      <c r="BQ109" s="55"/>
      <c r="BR109" s="55"/>
      <c r="BS109" s="55"/>
      <c r="BT109" s="55"/>
      <c r="BU109" s="55"/>
      <c r="BV109" s="55"/>
      <c r="BW109" s="55"/>
      <c r="BX109" s="55"/>
      <c r="BY109" s="55"/>
      <c r="BZ109" s="55"/>
      <c r="CA109" s="55"/>
      <c r="CB109" s="55"/>
      <c r="CC109" s="55"/>
      <c r="CD109" s="55"/>
      <c r="CE109" s="55"/>
      <c r="CF109" s="55"/>
      <c r="CG109" s="55"/>
      <c r="CH109" s="55"/>
      <c r="CI109" s="55"/>
      <c r="CJ109" s="55"/>
      <c r="CK109" s="55"/>
      <c r="CL109" s="55"/>
      <c r="CM109" s="55"/>
      <c r="CN109" s="55"/>
      <c r="CO109" s="55"/>
      <c r="CP109" s="55"/>
      <c r="CQ109" s="55"/>
      <c r="CR109" s="55"/>
      <c r="CS109" s="55"/>
      <c r="CT109" s="55"/>
      <c r="CU109" s="55"/>
      <c r="CV109" s="55"/>
      <c r="CW109" s="55"/>
      <c r="CX109" s="55"/>
      <c r="CY109" s="55"/>
      <c r="CZ109" s="55"/>
      <c r="DA109" s="55"/>
      <c r="DB109" s="55"/>
      <c r="DC109" s="55"/>
      <c r="DD109" s="55"/>
      <c r="DE109" s="55"/>
      <c r="DF109" s="55"/>
      <c r="DG109" s="55"/>
      <c r="DH109" s="55"/>
      <c r="DI109" s="55"/>
      <c r="DJ109" s="55"/>
      <c r="DK109" s="55"/>
      <c r="DL109" s="55"/>
      <c r="DM109" s="55"/>
      <c r="DN109" s="55"/>
      <c r="DO109" s="55"/>
      <c r="DP109" s="55"/>
      <c r="DQ109" s="55"/>
      <c r="DR109" s="55"/>
      <c r="DS109" s="55"/>
      <c r="DT109" s="55"/>
      <c r="DU109" s="55"/>
      <c r="DV109" s="55"/>
      <c r="DW109" s="55"/>
      <c r="DX109" s="55"/>
      <c r="DY109" s="55"/>
      <c r="DZ109" s="55"/>
      <c r="EA109" s="55"/>
      <c r="EB109" s="55"/>
      <c r="EC109" s="55"/>
      <c r="ED109" s="55"/>
      <c r="EE109" s="55"/>
      <c r="EF109" s="55"/>
      <c r="EG109" s="55"/>
      <c r="EH109" s="55"/>
      <c r="EI109" s="55"/>
      <c r="EJ109" s="55"/>
      <c r="EK109" s="55"/>
      <c r="EL109" s="55"/>
      <c r="EM109" s="55"/>
      <c r="EN109" s="55"/>
      <c r="EO109" s="55"/>
      <c r="EP109" s="55"/>
      <c r="EQ109" s="55"/>
      <c r="ER109" s="55"/>
      <c r="ES109" s="55"/>
      <c r="ET109" s="55"/>
      <c r="EU109" s="55"/>
      <c r="EV109" s="55"/>
      <c r="EW109" s="55"/>
      <c r="EX109" s="55"/>
      <c r="EY109" s="55"/>
      <c r="EZ109" s="55"/>
      <c r="FA109" s="55"/>
      <c r="FB109" s="55"/>
      <c r="FC109" s="55"/>
      <c r="FD109" s="55"/>
      <c r="FE109" s="55"/>
      <c r="FF109" s="55"/>
      <c r="FG109" s="55"/>
    </row>
    <row r="110" spans="1:5" ht="12.75">
      <c r="A110" s="50" t="s">
        <v>190</v>
      </c>
      <c r="B110" s="41" t="s">
        <v>191</v>
      </c>
      <c r="C110" s="42"/>
      <c r="D110" s="57"/>
      <c r="E110" s="21">
        <f>E111+E114+E117+E120+E122</f>
        <v>719000</v>
      </c>
    </row>
    <row r="111" spans="1:163" s="28" customFormat="1" ht="12.75">
      <c r="A111" s="23" t="s">
        <v>192</v>
      </c>
      <c r="B111" s="35" t="s">
        <v>193</v>
      </c>
      <c r="C111" s="43"/>
      <c r="D111" s="53"/>
      <c r="E111" s="27">
        <f>E112</f>
        <v>282352.04</v>
      </c>
      <c r="F111" s="71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</row>
    <row r="112" spans="1:5" ht="12.75">
      <c r="A112" s="9" t="s">
        <v>192</v>
      </c>
      <c r="B112" s="29" t="s">
        <v>194</v>
      </c>
      <c r="C112" s="30"/>
      <c r="D112" s="49"/>
      <c r="E112" s="7">
        <f>E113</f>
        <v>282352.04</v>
      </c>
    </row>
    <row r="113" spans="1:5" ht="12.75">
      <c r="A113" s="9" t="s">
        <v>177</v>
      </c>
      <c r="B113" s="29"/>
      <c r="C113" s="30">
        <v>200</v>
      </c>
      <c r="D113" s="49"/>
      <c r="E113" s="7">
        <f>7!H33</f>
        <v>282352.04</v>
      </c>
    </row>
    <row r="114" spans="1:163" s="28" customFormat="1" ht="22.5">
      <c r="A114" s="23" t="s">
        <v>195</v>
      </c>
      <c r="B114" s="35" t="s">
        <v>196</v>
      </c>
      <c r="C114" s="43"/>
      <c r="D114" s="53"/>
      <c r="E114" s="27">
        <f>E115</f>
        <v>293713.35</v>
      </c>
      <c r="F114" s="71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</row>
    <row r="115" spans="1:5" ht="22.5">
      <c r="A115" s="9" t="s">
        <v>197</v>
      </c>
      <c r="B115" s="29" t="s">
        <v>198</v>
      </c>
      <c r="C115" s="30"/>
      <c r="D115" s="49"/>
      <c r="E115" s="7">
        <f>E116</f>
        <v>293713.35</v>
      </c>
    </row>
    <row r="116" spans="1:5" ht="12.75">
      <c r="A116" s="9" t="s">
        <v>177</v>
      </c>
      <c r="B116" s="29"/>
      <c r="C116" s="30">
        <v>200</v>
      </c>
      <c r="D116" s="49"/>
      <c r="E116" s="7">
        <f>7!H34</f>
        <v>293713.35</v>
      </c>
    </row>
    <row r="117" spans="1:163" s="28" customFormat="1" ht="12.75">
      <c r="A117" s="23" t="s">
        <v>199</v>
      </c>
      <c r="B117" s="35" t="s">
        <v>200</v>
      </c>
      <c r="C117" s="43"/>
      <c r="D117" s="53"/>
      <c r="E117" s="27">
        <f>E118</f>
        <v>43091.81</v>
      </c>
      <c r="F117" s="71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</row>
    <row r="118" spans="1:5" ht="12.75">
      <c r="A118" s="9" t="s">
        <v>201</v>
      </c>
      <c r="B118" s="29" t="s">
        <v>202</v>
      </c>
      <c r="C118" s="30"/>
      <c r="D118" s="49"/>
      <c r="E118" s="7">
        <f>E119</f>
        <v>43091.81</v>
      </c>
    </row>
    <row r="119" spans="1:5" ht="12.75">
      <c r="A119" s="9" t="s">
        <v>177</v>
      </c>
      <c r="B119" s="29"/>
      <c r="C119" s="30">
        <v>200</v>
      </c>
      <c r="D119" s="49"/>
      <c r="E119" s="7">
        <f>7!H37</f>
        <v>43091.81</v>
      </c>
    </row>
    <row r="120" spans="1:5" ht="12.75">
      <c r="A120" s="9" t="s">
        <v>471</v>
      </c>
      <c r="B120" s="29" t="s">
        <v>470</v>
      </c>
      <c r="C120" s="30"/>
      <c r="D120" s="49"/>
      <c r="E120" s="7">
        <f>E121</f>
        <v>60000</v>
      </c>
    </row>
    <row r="121" spans="1:5" ht="12.75">
      <c r="A121" s="9" t="s">
        <v>472</v>
      </c>
      <c r="B121" s="29"/>
      <c r="C121" s="30">
        <v>700</v>
      </c>
      <c r="D121" s="49"/>
      <c r="E121" s="7">
        <f>7!G174</f>
        <v>60000</v>
      </c>
    </row>
    <row r="122" spans="1:5" ht="12.75">
      <c r="A122" s="23" t="s">
        <v>332</v>
      </c>
      <c r="B122" s="35" t="s">
        <v>331</v>
      </c>
      <c r="C122" s="43"/>
      <c r="D122" s="53"/>
      <c r="E122" s="27">
        <f>E123</f>
        <v>39842.8</v>
      </c>
    </row>
    <row r="123" spans="1:5" ht="12.75">
      <c r="A123" s="9" t="s">
        <v>330</v>
      </c>
      <c r="B123" s="29" t="s">
        <v>329</v>
      </c>
      <c r="C123" s="6"/>
      <c r="D123" s="6"/>
      <c r="E123" s="7">
        <f>E124</f>
        <v>39842.8</v>
      </c>
    </row>
    <row r="124" spans="1:5" ht="12.75">
      <c r="A124" s="9" t="s">
        <v>177</v>
      </c>
      <c r="B124" s="29"/>
      <c r="C124" s="30">
        <v>200</v>
      </c>
      <c r="D124" s="49"/>
      <c r="E124" s="7">
        <f>7!G38</f>
        <v>39842.8</v>
      </c>
    </row>
    <row r="125" spans="1:163" s="16" customFormat="1" ht="12.75">
      <c r="A125" s="11" t="s">
        <v>203</v>
      </c>
      <c r="B125" s="39" t="s">
        <v>204</v>
      </c>
      <c r="C125" s="13" t="s">
        <v>71</v>
      </c>
      <c r="D125" s="40"/>
      <c r="E125" s="15">
        <f>E126</f>
        <v>20229832.470000003</v>
      </c>
      <c r="F125" s="74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</row>
    <row r="126" spans="1:5" ht="12.75">
      <c r="A126" s="17" t="s">
        <v>205</v>
      </c>
      <c r="B126" s="41" t="s">
        <v>206</v>
      </c>
      <c r="C126" s="19" t="s">
        <v>71</v>
      </c>
      <c r="D126" s="20"/>
      <c r="E126" s="21">
        <f>E127</f>
        <v>20229832.470000003</v>
      </c>
    </row>
    <row r="127" spans="1:163" s="28" customFormat="1" ht="12.75">
      <c r="A127" s="23" t="s">
        <v>207</v>
      </c>
      <c r="B127" s="35" t="s">
        <v>208</v>
      </c>
      <c r="C127" s="43"/>
      <c r="D127" s="26"/>
      <c r="E127" s="27">
        <f>E128+E131+E133+E135+E137+E139</f>
        <v>20229832.470000003</v>
      </c>
      <c r="F127" s="71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</row>
    <row r="128" spans="1:5" ht="12.75">
      <c r="A128" s="9" t="s">
        <v>209</v>
      </c>
      <c r="B128" s="29" t="s">
        <v>210</v>
      </c>
      <c r="C128" s="30" t="s">
        <v>71</v>
      </c>
      <c r="D128" s="6"/>
      <c r="E128" s="7">
        <f>E129+E130</f>
        <v>12522092.23</v>
      </c>
    </row>
    <row r="129" spans="1:5" ht="12.75">
      <c r="A129" s="9" t="s">
        <v>177</v>
      </c>
      <c r="B129" s="29"/>
      <c r="C129" s="30">
        <v>200</v>
      </c>
      <c r="D129" s="6"/>
      <c r="E129" s="7">
        <f>7!H62</f>
        <v>12522092.23</v>
      </c>
    </row>
    <row r="130" spans="1:5" ht="12.75">
      <c r="A130" s="9" t="s">
        <v>127</v>
      </c>
      <c r="B130" s="29"/>
      <c r="C130" s="30">
        <v>800</v>
      </c>
      <c r="D130" s="6"/>
      <c r="E130" s="7">
        <v>0</v>
      </c>
    </row>
    <row r="131" spans="1:5" ht="12.75">
      <c r="A131" s="9" t="s">
        <v>211</v>
      </c>
      <c r="B131" s="29" t="s">
        <v>212</v>
      </c>
      <c r="C131" s="30"/>
      <c r="D131" s="6"/>
      <c r="E131" s="7">
        <f>E132</f>
        <v>1397752.8</v>
      </c>
    </row>
    <row r="132" spans="1:5" ht="12.75">
      <c r="A132" s="9" t="s">
        <v>177</v>
      </c>
      <c r="B132" s="29"/>
      <c r="C132" s="30">
        <v>200</v>
      </c>
      <c r="D132" s="6"/>
      <c r="E132" s="7">
        <f>7!H65</f>
        <v>1397752.8</v>
      </c>
    </row>
    <row r="133" spans="1:5" ht="12.75">
      <c r="A133" s="9" t="s">
        <v>213</v>
      </c>
      <c r="B133" s="29" t="s">
        <v>214</v>
      </c>
      <c r="C133" s="30"/>
      <c r="D133" s="58"/>
      <c r="E133" s="7">
        <f>E134</f>
        <v>5994488</v>
      </c>
    </row>
    <row r="134" spans="1:5" ht="12.75">
      <c r="A134" s="9" t="s">
        <v>177</v>
      </c>
      <c r="B134" s="29"/>
      <c r="C134" s="30">
        <v>200</v>
      </c>
      <c r="D134" s="58"/>
      <c r="E134" s="156">
        <v>5994488</v>
      </c>
    </row>
    <row r="135" spans="1:5" ht="12.75">
      <c r="A135" s="9" t="s">
        <v>348</v>
      </c>
      <c r="B135" s="29" t="s">
        <v>347</v>
      </c>
      <c r="C135" s="30"/>
      <c r="D135" s="58"/>
      <c r="E135" s="156">
        <f>E136</f>
        <v>315499.44</v>
      </c>
    </row>
    <row r="136" spans="1:5" ht="12.75">
      <c r="A136" s="9" t="s">
        <v>177</v>
      </c>
      <c r="B136" s="29"/>
      <c r="C136" s="30">
        <v>200</v>
      </c>
      <c r="D136" s="58"/>
      <c r="E136" s="156">
        <f>7!H71</f>
        <v>315499.44</v>
      </c>
    </row>
    <row r="137" spans="1:5" ht="12.75">
      <c r="A137" s="9" t="s">
        <v>345</v>
      </c>
      <c r="B137" s="29" t="s">
        <v>344</v>
      </c>
      <c r="C137" s="30"/>
      <c r="D137" s="58"/>
      <c r="E137" s="156">
        <f>E138</f>
        <v>0</v>
      </c>
    </row>
    <row r="138" spans="1:5" ht="12.75">
      <c r="A138" s="9" t="s">
        <v>177</v>
      </c>
      <c r="B138" s="29"/>
      <c r="C138" s="30">
        <v>200</v>
      </c>
      <c r="D138" s="58"/>
      <c r="E138" s="156">
        <v>0</v>
      </c>
    </row>
    <row r="139" spans="1:5" ht="12.75">
      <c r="A139" s="9" t="s">
        <v>343</v>
      </c>
      <c r="B139" s="29" t="s">
        <v>342</v>
      </c>
      <c r="C139" s="30"/>
      <c r="D139" s="59"/>
      <c r="E139" s="156">
        <f>E140</f>
        <v>0</v>
      </c>
    </row>
    <row r="140" spans="1:5" ht="12.75">
      <c r="A140" s="9" t="s">
        <v>177</v>
      </c>
      <c r="B140" s="29"/>
      <c r="C140" s="30">
        <v>200</v>
      </c>
      <c r="D140" s="58"/>
      <c r="E140" s="7">
        <v>0</v>
      </c>
    </row>
    <row r="141" spans="1:6" ht="12.75">
      <c r="A141" s="170" t="s">
        <v>237</v>
      </c>
      <c r="B141" s="70" t="s">
        <v>238</v>
      </c>
      <c r="C141" s="70"/>
      <c r="D141" s="171"/>
      <c r="E141" s="15">
        <f>E142</f>
        <v>8002000</v>
      </c>
      <c r="F141" s="74"/>
    </row>
    <row r="142" spans="1:5" ht="12.75">
      <c r="A142" s="64" t="s">
        <v>239</v>
      </c>
      <c r="B142" s="65" t="s">
        <v>240</v>
      </c>
      <c r="C142" s="65"/>
      <c r="D142" s="66"/>
      <c r="E142" s="21">
        <f>E143+E146</f>
        <v>8002000</v>
      </c>
    </row>
    <row r="143" spans="1:5" ht="12.75">
      <c r="A143" s="67" t="s">
        <v>241</v>
      </c>
      <c r="B143" s="68" t="s">
        <v>242</v>
      </c>
      <c r="C143" s="68"/>
      <c r="D143" s="69"/>
      <c r="E143" s="27">
        <f>E144</f>
        <v>6949000</v>
      </c>
    </row>
    <row r="144" spans="1:5" ht="12.75">
      <c r="A144" s="51" t="s">
        <v>243</v>
      </c>
      <c r="B144" s="63" t="s">
        <v>244</v>
      </c>
      <c r="C144" s="63"/>
      <c r="D144" s="58"/>
      <c r="E144" s="7">
        <f>E145</f>
        <v>6949000</v>
      </c>
    </row>
    <row r="145" spans="1:5" ht="12.75">
      <c r="A145" s="9" t="s">
        <v>177</v>
      </c>
      <c r="B145" s="29"/>
      <c r="C145" s="30">
        <v>200</v>
      </c>
      <c r="D145" s="58"/>
      <c r="E145" s="7">
        <f>7!H120</f>
        <v>6949000</v>
      </c>
    </row>
    <row r="146" spans="1:5" ht="12.75">
      <c r="A146" s="23"/>
      <c r="B146" s="35" t="s">
        <v>475</v>
      </c>
      <c r="C146" s="43"/>
      <c r="D146" s="69"/>
      <c r="E146" s="27">
        <f>E147+E149</f>
        <v>1053000</v>
      </c>
    </row>
    <row r="147" spans="1:5" ht="12.75">
      <c r="A147" s="9" t="s">
        <v>476</v>
      </c>
      <c r="B147" s="29" t="s">
        <v>496</v>
      </c>
      <c r="C147" s="30"/>
      <c r="D147" s="58"/>
      <c r="E147" s="7">
        <f>7!F122</f>
        <v>999999</v>
      </c>
    </row>
    <row r="148" spans="1:5" ht="12.75">
      <c r="A148" s="9" t="s">
        <v>177</v>
      </c>
      <c r="B148" s="29"/>
      <c r="C148" s="30">
        <v>200</v>
      </c>
      <c r="D148" s="58"/>
      <c r="E148" s="7">
        <v>999999</v>
      </c>
    </row>
    <row r="149" spans="1:5" ht="22.5">
      <c r="A149" s="9" t="s">
        <v>477</v>
      </c>
      <c r="B149" s="29" t="s">
        <v>497</v>
      </c>
      <c r="C149" s="30"/>
      <c r="D149" s="58"/>
      <c r="E149" s="7">
        <f>E150</f>
        <v>53001</v>
      </c>
    </row>
    <row r="150" spans="1:6" s="235" customFormat="1" ht="12.75">
      <c r="A150" s="9" t="s">
        <v>177</v>
      </c>
      <c r="B150" s="29"/>
      <c r="C150" s="30">
        <v>200</v>
      </c>
      <c r="D150" s="233"/>
      <c r="E150" s="7">
        <f>7!G123</f>
        <v>53001</v>
      </c>
      <c r="F150" s="234"/>
    </row>
    <row r="151" spans="1:6" s="235" customFormat="1" ht="12.75">
      <c r="A151" s="170" t="s">
        <v>479</v>
      </c>
      <c r="B151" s="239" t="s">
        <v>478</v>
      </c>
      <c r="C151" s="13"/>
      <c r="D151" s="238"/>
      <c r="E151" s="15">
        <f>E152</f>
        <v>761000</v>
      </c>
      <c r="F151" s="234"/>
    </row>
    <row r="152" spans="1:6" s="235" customFormat="1" ht="12.75">
      <c r="A152" s="64" t="s">
        <v>481</v>
      </c>
      <c r="B152" s="41" t="s">
        <v>480</v>
      </c>
      <c r="C152" s="42"/>
      <c r="D152" s="237"/>
      <c r="E152" s="21">
        <f>E153</f>
        <v>761000</v>
      </c>
      <c r="F152" s="234"/>
    </row>
    <row r="153" spans="1:6" s="235" customFormat="1" ht="12.75">
      <c r="A153" s="23" t="s">
        <v>483</v>
      </c>
      <c r="B153" s="35" t="s">
        <v>482</v>
      </c>
      <c r="C153" s="43"/>
      <c r="D153" s="236"/>
      <c r="E153" s="27">
        <f>E154</f>
        <v>761000</v>
      </c>
      <c r="F153" s="234"/>
    </row>
    <row r="154" spans="1:6" s="235" customFormat="1" ht="12.75">
      <c r="A154" s="9" t="s">
        <v>485</v>
      </c>
      <c r="B154" s="29" t="s">
        <v>484</v>
      </c>
      <c r="C154" s="30"/>
      <c r="D154" s="233"/>
      <c r="E154" s="7">
        <f>E155</f>
        <v>761000</v>
      </c>
      <c r="F154" s="234"/>
    </row>
    <row r="155" spans="1:5" ht="12.75">
      <c r="A155" s="9" t="s">
        <v>177</v>
      </c>
      <c r="B155" s="29"/>
      <c r="C155" s="30">
        <v>200</v>
      </c>
      <c r="D155" s="58"/>
      <c r="E155" s="7">
        <v>761000</v>
      </c>
    </row>
    <row r="156" spans="1:163" s="16" customFormat="1" ht="12.75">
      <c r="A156" s="11" t="s">
        <v>215</v>
      </c>
      <c r="B156" s="39" t="s">
        <v>216</v>
      </c>
      <c r="C156" s="70">
        <v>200</v>
      </c>
      <c r="D156" s="14"/>
      <c r="E156" s="15">
        <f>E157+E159+E163+E165+E167+E169+E174+E176+E179+E181</f>
        <v>9082566.51</v>
      </c>
      <c r="F156" s="74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</row>
    <row r="157" spans="1:5" ht="12.75">
      <c r="A157" s="9" t="s">
        <v>217</v>
      </c>
      <c r="B157" s="29" t="s">
        <v>218</v>
      </c>
      <c r="C157" s="30" t="s">
        <v>71</v>
      </c>
      <c r="D157" s="6"/>
      <c r="E157" s="7">
        <f>E158</f>
        <v>1041777.07</v>
      </c>
    </row>
    <row r="158" spans="1:5" ht="22.5">
      <c r="A158" s="9" t="s">
        <v>125</v>
      </c>
      <c r="B158" s="29"/>
      <c r="C158" s="30">
        <v>100</v>
      </c>
      <c r="D158" s="6"/>
      <c r="E158" s="156">
        <f>7!G14</f>
        <v>1041777.07</v>
      </c>
    </row>
    <row r="159" spans="1:6" ht="12.75">
      <c r="A159" s="9" t="s">
        <v>219</v>
      </c>
      <c r="B159" s="29" t="s">
        <v>220</v>
      </c>
      <c r="C159" s="30" t="s">
        <v>71</v>
      </c>
      <c r="D159" s="6"/>
      <c r="E159" s="156">
        <f>E160+E161+E162</f>
        <v>7072087.56</v>
      </c>
      <c r="F159" s="74"/>
    </row>
    <row r="160" spans="1:5" ht="22.5">
      <c r="A160" s="9" t="s">
        <v>125</v>
      </c>
      <c r="B160" s="29"/>
      <c r="C160" s="30">
        <v>100</v>
      </c>
      <c r="D160" s="6"/>
      <c r="E160" s="156">
        <f>7!H17</f>
        <v>6485723.56</v>
      </c>
    </row>
    <row r="161" spans="1:5" ht="12.75">
      <c r="A161" s="9" t="s">
        <v>177</v>
      </c>
      <c r="B161" s="29"/>
      <c r="C161" s="30">
        <v>200</v>
      </c>
      <c r="D161" s="6"/>
      <c r="E161" s="7">
        <f>7!H18</f>
        <v>158500</v>
      </c>
    </row>
    <row r="162" spans="1:5" ht="12.75">
      <c r="A162" s="9" t="s">
        <v>127</v>
      </c>
      <c r="B162" s="29"/>
      <c r="C162" s="30">
        <v>800</v>
      </c>
      <c r="D162" s="6"/>
      <c r="E162" s="7">
        <f>7!H19</f>
        <v>427864</v>
      </c>
    </row>
    <row r="163" spans="1:5" ht="12.75">
      <c r="A163" s="9" t="s">
        <v>221</v>
      </c>
      <c r="B163" s="29" t="s">
        <v>222</v>
      </c>
      <c r="C163" s="30" t="s">
        <v>71</v>
      </c>
      <c r="D163" s="6"/>
      <c r="E163" s="7">
        <f>E164</f>
        <v>51600</v>
      </c>
    </row>
    <row r="164" spans="1:5" ht="12.75">
      <c r="A164" s="9" t="s">
        <v>126</v>
      </c>
      <c r="B164" s="29"/>
      <c r="C164" s="30">
        <v>500</v>
      </c>
      <c r="D164" s="6"/>
      <c r="E164" s="7">
        <f>7!H22</f>
        <v>51600</v>
      </c>
    </row>
    <row r="165" spans="1:5" ht="12.75">
      <c r="A165" s="9" t="s">
        <v>223</v>
      </c>
      <c r="B165" s="29" t="s">
        <v>224</v>
      </c>
      <c r="C165" s="30" t="s">
        <v>71</v>
      </c>
      <c r="D165" s="6"/>
      <c r="E165" s="7">
        <f>E166</f>
        <v>155000</v>
      </c>
    </row>
    <row r="166" spans="1:5" ht="12.75">
      <c r="A166" s="9" t="s">
        <v>127</v>
      </c>
      <c r="B166" s="29"/>
      <c r="C166" s="30">
        <v>800</v>
      </c>
      <c r="D166" s="6"/>
      <c r="E166" s="7">
        <v>155000</v>
      </c>
    </row>
    <row r="167" spans="1:5" ht="12.75">
      <c r="A167" s="9" t="s">
        <v>225</v>
      </c>
      <c r="B167" s="29" t="s">
        <v>226</v>
      </c>
      <c r="C167" s="30" t="s">
        <v>71</v>
      </c>
      <c r="D167" s="6"/>
      <c r="E167" s="7">
        <f>E168</f>
        <v>100000</v>
      </c>
    </row>
    <row r="168" spans="1:5" ht="12.75">
      <c r="A168" s="9" t="s">
        <v>177</v>
      </c>
      <c r="B168" s="29"/>
      <c r="C168" s="30">
        <v>200</v>
      </c>
      <c r="D168" s="6"/>
      <c r="E168" s="7">
        <f>7!H50</f>
        <v>100000</v>
      </c>
    </row>
    <row r="169" spans="1:5" ht="12.75">
      <c r="A169" s="9" t="s">
        <v>227</v>
      </c>
      <c r="B169" s="29" t="s">
        <v>228</v>
      </c>
      <c r="C169" s="30"/>
      <c r="D169" s="6"/>
      <c r="E169" s="7">
        <f>E170+E171</f>
        <v>59000</v>
      </c>
    </row>
    <row r="170" spans="1:5" ht="22.5">
      <c r="A170" s="9" t="s">
        <v>125</v>
      </c>
      <c r="B170" s="29"/>
      <c r="C170" s="30">
        <v>100</v>
      </c>
      <c r="D170" s="6"/>
      <c r="E170" s="7">
        <v>50000</v>
      </c>
    </row>
    <row r="171" spans="1:5" ht="12.75">
      <c r="A171" s="9" t="s">
        <v>177</v>
      </c>
      <c r="B171" s="29"/>
      <c r="C171" s="30">
        <v>200</v>
      </c>
      <c r="D171" s="6"/>
      <c r="E171" s="7">
        <v>9000</v>
      </c>
    </row>
    <row r="172" spans="1:5" ht="22.5" hidden="1">
      <c r="A172" s="9" t="s">
        <v>229</v>
      </c>
      <c r="B172" s="29" t="s">
        <v>230</v>
      </c>
      <c r="C172" s="30"/>
      <c r="D172" s="6"/>
      <c r="E172" s="7">
        <f>E173</f>
        <v>0</v>
      </c>
    </row>
    <row r="173" spans="1:5" ht="12.75" hidden="1">
      <c r="A173" s="9" t="s">
        <v>177</v>
      </c>
      <c r="B173" s="29"/>
      <c r="C173" s="30">
        <v>200</v>
      </c>
      <c r="D173" s="6"/>
      <c r="E173" s="7"/>
    </row>
    <row r="174" spans="1:5" ht="22.5">
      <c r="A174" s="9" t="s">
        <v>231</v>
      </c>
      <c r="B174" s="29" t="s">
        <v>232</v>
      </c>
      <c r="C174" s="30"/>
      <c r="D174" s="6"/>
      <c r="E174" s="7">
        <f>E175</f>
        <v>125827.88</v>
      </c>
    </row>
    <row r="175" spans="1:5" ht="12.75">
      <c r="A175" s="9" t="s">
        <v>126</v>
      </c>
      <c r="B175" s="29"/>
      <c r="C175" s="30">
        <v>500</v>
      </c>
      <c r="D175" s="6"/>
      <c r="E175" s="7">
        <f>7!H24</f>
        <v>125827.88</v>
      </c>
    </row>
    <row r="176" spans="1:5" ht="12.75">
      <c r="A176" s="9" t="s">
        <v>233</v>
      </c>
      <c r="B176" s="29" t="s">
        <v>234</v>
      </c>
      <c r="C176" s="30"/>
      <c r="D176" s="6"/>
      <c r="E176" s="7">
        <f>E177+E178</f>
        <v>477274</v>
      </c>
    </row>
    <row r="177" spans="1:5" ht="22.5">
      <c r="A177" s="9" t="s">
        <v>125</v>
      </c>
      <c r="B177" s="29"/>
      <c r="C177" s="30">
        <v>100</v>
      </c>
      <c r="D177" s="6"/>
      <c r="E177" s="7">
        <f>7!H45</f>
        <v>391694</v>
      </c>
    </row>
    <row r="178" spans="1:5" ht="12.75">
      <c r="A178" s="9" t="s">
        <v>177</v>
      </c>
      <c r="B178" s="29"/>
      <c r="C178" s="30">
        <v>200</v>
      </c>
      <c r="D178" s="6"/>
      <c r="E178" s="7">
        <f>7!H46</f>
        <v>85580</v>
      </c>
    </row>
    <row r="179" spans="1:5" ht="12.75">
      <c r="A179" s="9" t="s">
        <v>235</v>
      </c>
      <c r="B179" s="29" t="s">
        <v>236</v>
      </c>
      <c r="C179" s="30"/>
      <c r="D179" s="6"/>
      <c r="E179" s="7">
        <f>E180</f>
        <v>0</v>
      </c>
    </row>
    <row r="180" spans="1:5" ht="12.75">
      <c r="A180" s="9" t="s">
        <v>127</v>
      </c>
      <c r="B180" s="29"/>
      <c r="C180" s="30">
        <v>800</v>
      </c>
      <c r="D180" s="6"/>
      <c r="E180" s="7">
        <v>0</v>
      </c>
    </row>
    <row r="181" spans="1:5" ht="12.75">
      <c r="A181" s="9" t="s">
        <v>356</v>
      </c>
      <c r="B181" s="29" t="s">
        <v>355</v>
      </c>
      <c r="C181" s="30"/>
      <c r="D181" s="6"/>
      <c r="E181" s="7">
        <f>E182</f>
        <v>0</v>
      </c>
    </row>
    <row r="182" spans="1:5" ht="12.75">
      <c r="A182" s="9" t="s">
        <v>127</v>
      </c>
      <c r="B182" s="29"/>
      <c r="C182" s="30">
        <v>800</v>
      </c>
      <c r="D182" s="6"/>
      <c r="E182" s="7">
        <v>0</v>
      </c>
    </row>
    <row r="183" spans="1:5" ht="12.75">
      <c r="A183" s="60" t="s">
        <v>374</v>
      </c>
      <c r="B183" s="29"/>
      <c r="C183" s="30"/>
      <c r="D183" s="6"/>
      <c r="E183" s="7">
        <f>1!C56-5!E184</f>
        <v>5977317.419999994</v>
      </c>
    </row>
    <row r="184" spans="1:6" ht="12.75">
      <c r="A184" s="61" t="s">
        <v>65</v>
      </c>
      <c r="B184" s="59"/>
      <c r="C184" s="6"/>
      <c r="D184" s="6"/>
      <c r="E184" s="62">
        <f>E7+E12+E24+E43+E62+E67+E109+E125+E141+E151+E156</f>
        <v>63857222.080000006</v>
      </c>
      <c r="F184" s="74"/>
    </row>
  </sheetData>
  <sheetProtection/>
  <mergeCells count="2">
    <mergeCell ref="A2:E2"/>
    <mergeCell ref="A4:E4"/>
  </mergeCells>
  <printOptions horizontalCentered="1"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74" r:id="rId1"/>
  <rowBreaks count="3" manualBreakCount="3">
    <brk id="42" max="255" man="1"/>
    <brk id="95" max="4" man="1"/>
    <brk id="136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180"/>
  <sheetViews>
    <sheetView zoomScalePageLayoutView="0" workbookViewId="0" topLeftCell="A173">
      <selection activeCell="E127" sqref="E127"/>
    </sheetView>
  </sheetViews>
  <sheetFormatPr defaultColWidth="9.140625" defaultRowHeight="12.75"/>
  <cols>
    <col min="1" max="1" width="5.7109375" style="0" bestFit="1" customWidth="1"/>
    <col min="2" max="2" width="17.28125" style="0" bestFit="1" customWidth="1"/>
    <col min="3" max="3" width="14.00390625" style="164" customWidth="1"/>
    <col min="4" max="4" width="4.00390625" style="0" bestFit="1" customWidth="1"/>
    <col min="5" max="5" width="66.00390625" style="0" customWidth="1"/>
    <col min="6" max="6" width="16.7109375" style="0" customWidth="1"/>
    <col min="7" max="7" width="12.28125" style="0" bestFit="1" customWidth="1"/>
    <col min="8" max="8" width="13.421875" style="0" bestFit="1" customWidth="1"/>
    <col min="9" max="9" width="12.28125" style="0" bestFit="1" customWidth="1"/>
    <col min="10" max="10" width="12.7109375" style="163" bestFit="1" customWidth="1"/>
    <col min="11" max="11" width="11.7109375" style="163" bestFit="1" customWidth="1"/>
  </cols>
  <sheetData>
    <row r="1" spans="6:8" ht="22.5" customHeight="1">
      <c r="F1" s="269" t="s">
        <v>491</v>
      </c>
      <c r="G1" s="269"/>
      <c r="H1" s="269"/>
    </row>
    <row r="2" spans="6:8" ht="22.5" customHeight="1">
      <c r="F2" s="269"/>
      <c r="G2" s="269"/>
      <c r="H2" s="269"/>
    </row>
    <row r="3" spans="1:8" ht="15.75">
      <c r="A3" s="77"/>
      <c r="B3" s="270" t="s">
        <v>245</v>
      </c>
      <c r="C3" s="270"/>
      <c r="D3" s="270"/>
      <c r="E3" s="270"/>
      <c r="F3" s="270"/>
      <c r="G3" s="270"/>
      <c r="H3" s="270"/>
    </row>
    <row r="4" spans="1:8" ht="15.75">
      <c r="A4" s="77"/>
      <c r="B4" s="270" t="s">
        <v>359</v>
      </c>
      <c r="C4" s="270"/>
      <c r="D4" s="270"/>
      <c r="E4" s="270"/>
      <c r="F4" s="270"/>
      <c r="G4" s="270"/>
      <c r="H4" s="270"/>
    </row>
    <row r="5" spans="1:8" ht="15.75">
      <c r="A5" s="77"/>
      <c r="B5" s="270" t="s">
        <v>246</v>
      </c>
      <c r="C5" s="270"/>
      <c r="D5" s="270"/>
      <c r="E5" s="270"/>
      <c r="F5" s="270"/>
      <c r="G5" s="270"/>
      <c r="H5" s="270"/>
    </row>
    <row r="6" spans="1:8" ht="12.75">
      <c r="A6" s="77"/>
      <c r="B6" s="78"/>
      <c r="C6" s="78"/>
      <c r="D6" s="78"/>
      <c r="E6" s="77"/>
      <c r="F6" s="79"/>
      <c r="G6" s="79"/>
      <c r="H6" s="79"/>
    </row>
    <row r="7" spans="1:8" ht="12.75">
      <c r="A7" s="271" t="s">
        <v>247</v>
      </c>
      <c r="B7" s="271" t="s">
        <v>248</v>
      </c>
      <c r="C7" s="271" t="s">
        <v>67</v>
      </c>
      <c r="D7" s="271" t="s">
        <v>249</v>
      </c>
      <c r="E7" s="272" t="s">
        <v>66</v>
      </c>
      <c r="F7" s="273">
        <v>2021</v>
      </c>
      <c r="G7" s="274"/>
      <c r="H7" s="275"/>
    </row>
    <row r="8" spans="1:8" ht="33.75">
      <c r="A8" s="271"/>
      <c r="B8" s="271"/>
      <c r="C8" s="271"/>
      <c r="D8" s="271"/>
      <c r="E8" s="272"/>
      <c r="F8" s="81" t="s">
        <v>250</v>
      </c>
      <c r="G8" s="80" t="s">
        <v>251</v>
      </c>
      <c r="H8" s="82" t="s">
        <v>252</v>
      </c>
    </row>
    <row r="9" spans="1:8" ht="12.75">
      <c r="A9" s="83">
        <v>1</v>
      </c>
      <c r="B9" s="80">
        <v>2</v>
      </c>
      <c r="C9" s="80">
        <v>3</v>
      </c>
      <c r="D9" s="80">
        <v>4</v>
      </c>
      <c r="E9" s="80">
        <v>5</v>
      </c>
      <c r="F9" s="82"/>
      <c r="G9" s="80"/>
      <c r="H9" s="84"/>
    </row>
    <row r="10" spans="1:8" ht="12.75">
      <c r="A10" s="85" t="s">
        <v>253</v>
      </c>
      <c r="B10" s="266" t="s">
        <v>254</v>
      </c>
      <c r="C10" s="267"/>
      <c r="D10" s="267"/>
      <c r="E10" s="268"/>
      <c r="F10" s="86"/>
      <c r="G10" s="87"/>
      <c r="H10" s="88"/>
    </row>
    <row r="11" spans="1:8" ht="12.75">
      <c r="A11" s="85" t="s">
        <v>253</v>
      </c>
      <c r="B11" s="89" t="s">
        <v>7</v>
      </c>
      <c r="C11" s="89"/>
      <c r="D11" s="89"/>
      <c r="E11" s="90" t="s">
        <v>255</v>
      </c>
      <c r="F11" s="91">
        <f>F12+F15+F20+F28+F31</f>
        <v>0</v>
      </c>
      <c r="G11" s="91">
        <f>G12+G15+G20+G25+G28+G31</f>
        <v>9105292.51</v>
      </c>
      <c r="H11" s="91">
        <f>H12+H15+H20+H25+H28+H31</f>
        <v>9105292.51</v>
      </c>
    </row>
    <row r="12" spans="1:8" ht="25.5">
      <c r="A12" s="85" t="s">
        <v>253</v>
      </c>
      <c r="B12" s="92" t="s">
        <v>9</v>
      </c>
      <c r="C12" s="93"/>
      <c r="D12" s="93"/>
      <c r="E12" s="94" t="s">
        <v>256</v>
      </c>
      <c r="F12" s="91"/>
      <c r="G12" s="91">
        <f>G13</f>
        <v>1041777.07</v>
      </c>
      <c r="H12" s="91">
        <f>H13</f>
        <v>1041777.07</v>
      </c>
    </row>
    <row r="13" spans="1:8" ht="12.75">
      <c r="A13" s="85" t="s">
        <v>253</v>
      </c>
      <c r="B13" s="95" t="s">
        <v>9</v>
      </c>
      <c r="C13" s="96" t="s">
        <v>257</v>
      </c>
      <c r="D13" s="96"/>
      <c r="E13" s="94" t="s">
        <v>217</v>
      </c>
      <c r="F13" s="97"/>
      <c r="G13" s="98">
        <f>G14</f>
        <v>1041777.07</v>
      </c>
      <c r="H13" s="98">
        <f>H14</f>
        <v>1041777.07</v>
      </c>
    </row>
    <row r="14" spans="1:8" ht="33.75">
      <c r="A14" s="85" t="s">
        <v>253</v>
      </c>
      <c r="B14" s="95" t="s">
        <v>9</v>
      </c>
      <c r="C14" s="96" t="s">
        <v>257</v>
      </c>
      <c r="D14" s="96">
        <v>100</v>
      </c>
      <c r="E14" s="99" t="s">
        <v>258</v>
      </c>
      <c r="F14" s="97"/>
      <c r="G14" s="98">
        <v>1041777.07</v>
      </c>
      <c r="H14" s="98">
        <f>SUM(F14+G14)</f>
        <v>1041777.07</v>
      </c>
    </row>
    <row r="15" spans="1:8" ht="38.25">
      <c r="A15" s="85" t="s">
        <v>253</v>
      </c>
      <c r="B15" s="101" t="s">
        <v>11</v>
      </c>
      <c r="C15" s="96"/>
      <c r="D15" s="96"/>
      <c r="E15" s="94" t="s">
        <v>259</v>
      </c>
      <c r="F15" s="97"/>
      <c r="G15" s="91">
        <f>G16</f>
        <v>7072087.56</v>
      </c>
      <c r="H15" s="91">
        <f>H16</f>
        <v>7072087.56</v>
      </c>
    </row>
    <row r="16" spans="1:8" ht="33.75">
      <c r="A16" s="85" t="s">
        <v>253</v>
      </c>
      <c r="B16" s="102" t="s">
        <v>11</v>
      </c>
      <c r="C16" s="96" t="s">
        <v>260</v>
      </c>
      <c r="D16" s="96"/>
      <c r="E16" s="100" t="s">
        <v>261</v>
      </c>
      <c r="F16" s="97"/>
      <c r="G16" s="98">
        <f>G17+G18+G19</f>
        <v>7072087.56</v>
      </c>
      <c r="H16" s="98">
        <f>H17+H18+H19</f>
        <v>7072087.56</v>
      </c>
    </row>
    <row r="17" spans="1:8" ht="33.75">
      <c r="A17" s="85" t="s">
        <v>253</v>
      </c>
      <c r="B17" s="102" t="s">
        <v>11</v>
      </c>
      <c r="C17" s="96" t="s">
        <v>260</v>
      </c>
      <c r="D17" s="96">
        <v>100</v>
      </c>
      <c r="E17" s="99" t="s">
        <v>258</v>
      </c>
      <c r="F17" s="97"/>
      <c r="G17" s="98">
        <v>6485723.56</v>
      </c>
      <c r="H17" s="98">
        <f>SUM(F17+G17)</f>
        <v>6485723.56</v>
      </c>
    </row>
    <row r="18" spans="1:8" ht="12.75">
      <c r="A18" s="85" t="s">
        <v>253</v>
      </c>
      <c r="B18" s="102" t="s">
        <v>11</v>
      </c>
      <c r="C18" s="96" t="s">
        <v>260</v>
      </c>
      <c r="D18" s="96">
        <v>200</v>
      </c>
      <c r="E18" s="99" t="s">
        <v>177</v>
      </c>
      <c r="F18" s="97"/>
      <c r="G18" s="98">
        <v>158500</v>
      </c>
      <c r="H18" s="98">
        <f>SUM(F18+G18)</f>
        <v>158500</v>
      </c>
    </row>
    <row r="19" spans="1:8" ht="12.75">
      <c r="A19" s="85" t="s">
        <v>253</v>
      </c>
      <c r="B19" s="102" t="s">
        <v>11</v>
      </c>
      <c r="C19" s="96" t="s">
        <v>260</v>
      </c>
      <c r="D19" s="96">
        <v>800</v>
      </c>
      <c r="E19" s="99" t="s">
        <v>127</v>
      </c>
      <c r="F19" s="97"/>
      <c r="G19" s="98">
        <v>427864</v>
      </c>
      <c r="H19" s="98">
        <f>SUM(F19+G19)</f>
        <v>427864</v>
      </c>
    </row>
    <row r="20" spans="1:8" ht="25.5">
      <c r="A20" s="85" t="s">
        <v>253</v>
      </c>
      <c r="B20" s="101" t="s">
        <v>13</v>
      </c>
      <c r="C20" s="96"/>
      <c r="D20" s="96"/>
      <c r="E20" s="94" t="s">
        <v>14</v>
      </c>
      <c r="F20" s="97"/>
      <c r="G20" s="91">
        <f>G21+G23</f>
        <v>177427.88</v>
      </c>
      <c r="H20" s="91">
        <f>G20</f>
        <v>177427.88</v>
      </c>
    </row>
    <row r="21" spans="1:8" ht="22.5">
      <c r="A21" s="85" t="s">
        <v>253</v>
      </c>
      <c r="B21" s="102" t="s">
        <v>13</v>
      </c>
      <c r="C21" s="96" t="s">
        <v>262</v>
      </c>
      <c r="D21" s="96"/>
      <c r="E21" s="100" t="s">
        <v>221</v>
      </c>
      <c r="F21" s="97"/>
      <c r="G21" s="98">
        <f>G22</f>
        <v>51600</v>
      </c>
      <c r="H21" s="98">
        <f>H22</f>
        <v>51600</v>
      </c>
    </row>
    <row r="22" spans="1:8" ht="12.75">
      <c r="A22" s="85" t="s">
        <v>253</v>
      </c>
      <c r="B22" s="102" t="s">
        <v>13</v>
      </c>
      <c r="C22" s="96" t="s">
        <v>262</v>
      </c>
      <c r="D22" s="96">
        <v>500</v>
      </c>
      <c r="E22" s="103" t="s">
        <v>126</v>
      </c>
      <c r="F22" s="97"/>
      <c r="G22" s="98">
        <v>51600</v>
      </c>
      <c r="H22" s="98">
        <f>SUM(F22+G22)</f>
        <v>51600</v>
      </c>
    </row>
    <row r="23" spans="1:8" ht="38.25">
      <c r="A23" s="85" t="s">
        <v>253</v>
      </c>
      <c r="B23" s="102" t="s">
        <v>13</v>
      </c>
      <c r="C23" s="96" t="s">
        <v>232</v>
      </c>
      <c r="D23" s="96"/>
      <c r="E23" s="103" t="s">
        <v>231</v>
      </c>
      <c r="F23" s="97"/>
      <c r="G23" s="98">
        <f>G24</f>
        <v>125827.88</v>
      </c>
      <c r="H23" s="98">
        <f>G23</f>
        <v>125827.88</v>
      </c>
    </row>
    <row r="24" spans="1:8" ht="12.75">
      <c r="A24" s="85" t="s">
        <v>253</v>
      </c>
      <c r="B24" s="102" t="s">
        <v>13</v>
      </c>
      <c r="C24" s="96" t="s">
        <v>232</v>
      </c>
      <c r="D24" s="96">
        <v>500</v>
      </c>
      <c r="E24" s="103" t="s">
        <v>126</v>
      </c>
      <c r="F24" s="97"/>
      <c r="G24" s="98">
        <v>125827.88</v>
      </c>
      <c r="H24" s="98">
        <f>G24</f>
        <v>125827.88</v>
      </c>
    </row>
    <row r="25" spans="1:8" ht="12.75">
      <c r="A25" s="85" t="s">
        <v>253</v>
      </c>
      <c r="B25" s="101" t="s">
        <v>15</v>
      </c>
      <c r="C25" s="96"/>
      <c r="D25" s="96"/>
      <c r="E25" s="103" t="s">
        <v>16</v>
      </c>
      <c r="F25" s="97"/>
      <c r="G25" s="104">
        <f>G26</f>
        <v>0</v>
      </c>
      <c r="H25" s="104">
        <f>H26</f>
        <v>0</v>
      </c>
    </row>
    <row r="26" spans="1:8" ht="12.75">
      <c r="A26" s="85" t="s">
        <v>253</v>
      </c>
      <c r="B26" s="102" t="s">
        <v>15</v>
      </c>
      <c r="C26" s="96" t="s">
        <v>230</v>
      </c>
      <c r="D26" s="96"/>
      <c r="E26" s="103" t="s">
        <v>229</v>
      </c>
      <c r="F26" s="97"/>
      <c r="G26" s="98">
        <f>G27</f>
        <v>0</v>
      </c>
      <c r="H26" s="98">
        <f>H27</f>
        <v>0</v>
      </c>
    </row>
    <row r="27" spans="1:8" ht="12.75">
      <c r="A27" s="85" t="s">
        <v>253</v>
      </c>
      <c r="B27" s="102" t="s">
        <v>15</v>
      </c>
      <c r="C27" s="96" t="s">
        <v>230</v>
      </c>
      <c r="D27" s="96">
        <v>200</v>
      </c>
      <c r="E27" s="99" t="s">
        <v>177</v>
      </c>
      <c r="F27" s="97"/>
      <c r="G27" s="98">
        <v>0</v>
      </c>
      <c r="H27" s="98">
        <f>G27</f>
        <v>0</v>
      </c>
    </row>
    <row r="28" spans="1:8" ht="12.75">
      <c r="A28" s="85" t="s">
        <v>253</v>
      </c>
      <c r="B28" s="92" t="s">
        <v>17</v>
      </c>
      <c r="C28" s="96"/>
      <c r="D28" s="96"/>
      <c r="E28" s="94" t="s">
        <v>263</v>
      </c>
      <c r="F28" s="97"/>
      <c r="G28" s="91">
        <f>G29</f>
        <v>155000</v>
      </c>
      <c r="H28" s="91">
        <f>H29</f>
        <v>155000</v>
      </c>
    </row>
    <row r="29" spans="1:8" ht="22.5">
      <c r="A29" s="85" t="s">
        <v>253</v>
      </c>
      <c r="B29" s="95" t="s">
        <v>17</v>
      </c>
      <c r="C29" s="96" t="s">
        <v>264</v>
      </c>
      <c r="D29" s="96"/>
      <c r="E29" s="100" t="s">
        <v>265</v>
      </c>
      <c r="F29" s="97"/>
      <c r="G29" s="98">
        <f>G30</f>
        <v>155000</v>
      </c>
      <c r="H29" s="98">
        <f>H30</f>
        <v>155000</v>
      </c>
    </row>
    <row r="30" spans="1:8" ht="12.75">
      <c r="A30" s="85" t="s">
        <v>253</v>
      </c>
      <c r="B30" s="95" t="s">
        <v>17</v>
      </c>
      <c r="C30" s="96" t="s">
        <v>264</v>
      </c>
      <c r="D30" s="96">
        <v>800</v>
      </c>
      <c r="E30" s="99" t="s">
        <v>127</v>
      </c>
      <c r="F30" s="97"/>
      <c r="G30" s="98">
        <v>155000</v>
      </c>
      <c r="H30" s="98">
        <f>SUM(F30+G30)</f>
        <v>155000</v>
      </c>
    </row>
    <row r="31" spans="1:8" ht="12.75">
      <c r="A31" s="85" t="s">
        <v>253</v>
      </c>
      <c r="B31" s="92" t="s">
        <v>19</v>
      </c>
      <c r="C31" s="105"/>
      <c r="D31" s="105"/>
      <c r="E31" s="94" t="s">
        <v>20</v>
      </c>
      <c r="F31" s="98"/>
      <c r="G31" s="91">
        <f>G32+G34+G36+G38+G40</f>
        <v>659000</v>
      </c>
      <c r="H31" s="91">
        <f>H32+H34+H36+H38+H40</f>
        <v>659000</v>
      </c>
    </row>
    <row r="32" spans="1:8" ht="22.5">
      <c r="A32" s="85" t="s">
        <v>253</v>
      </c>
      <c r="B32" s="95" t="s">
        <v>19</v>
      </c>
      <c r="C32" s="96" t="s">
        <v>266</v>
      </c>
      <c r="D32" s="96"/>
      <c r="E32" s="100" t="s">
        <v>267</v>
      </c>
      <c r="F32" s="98"/>
      <c r="G32" s="98">
        <f>G33</f>
        <v>282352.04</v>
      </c>
      <c r="H32" s="98">
        <f>H33</f>
        <v>282352.04</v>
      </c>
    </row>
    <row r="33" spans="1:8" ht="12.75">
      <c r="A33" s="85" t="s">
        <v>253</v>
      </c>
      <c r="B33" s="95" t="s">
        <v>19</v>
      </c>
      <c r="C33" s="96" t="s">
        <v>266</v>
      </c>
      <c r="D33" s="96">
        <v>200</v>
      </c>
      <c r="E33" s="99" t="s">
        <v>177</v>
      </c>
      <c r="F33" s="98"/>
      <c r="G33" s="98">
        <v>282352.04</v>
      </c>
      <c r="H33" s="98">
        <f>SUM(F33+G33)</f>
        <v>282352.04</v>
      </c>
    </row>
    <row r="34" spans="1:8" ht="22.5">
      <c r="A34" s="85" t="s">
        <v>253</v>
      </c>
      <c r="B34" s="95" t="s">
        <v>19</v>
      </c>
      <c r="C34" s="96" t="s">
        <v>268</v>
      </c>
      <c r="D34" s="96"/>
      <c r="E34" s="99" t="s">
        <v>197</v>
      </c>
      <c r="F34" s="98"/>
      <c r="G34" s="98">
        <f>G35</f>
        <v>293713.35</v>
      </c>
      <c r="H34" s="98">
        <f>SUM(F34+G34)</f>
        <v>293713.35</v>
      </c>
    </row>
    <row r="35" spans="1:8" ht="12.75">
      <c r="A35" s="85" t="s">
        <v>253</v>
      </c>
      <c r="B35" s="95" t="s">
        <v>19</v>
      </c>
      <c r="C35" s="96" t="s">
        <v>268</v>
      </c>
      <c r="D35" s="96">
        <v>200</v>
      </c>
      <c r="E35" s="99" t="s">
        <v>177</v>
      </c>
      <c r="F35" s="98"/>
      <c r="G35" s="98">
        <v>293713.35</v>
      </c>
      <c r="H35" s="98">
        <f>F35+G35</f>
        <v>293713.35</v>
      </c>
    </row>
    <row r="36" spans="1:8" ht="12.75">
      <c r="A36" s="85" t="s">
        <v>253</v>
      </c>
      <c r="B36" s="95" t="s">
        <v>19</v>
      </c>
      <c r="C36" s="96" t="s">
        <v>269</v>
      </c>
      <c r="D36" s="96"/>
      <c r="E36" s="99" t="s">
        <v>201</v>
      </c>
      <c r="F36" s="98"/>
      <c r="G36" s="98">
        <f>G37</f>
        <v>43091.81</v>
      </c>
      <c r="H36" s="98">
        <f>H37</f>
        <v>43091.81</v>
      </c>
    </row>
    <row r="37" spans="1:8" ht="12.75">
      <c r="A37" s="85" t="s">
        <v>253</v>
      </c>
      <c r="B37" s="95" t="s">
        <v>19</v>
      </c>
      <c r="C37" s="96" t="s">
        <v>269</v>
      </c>
      <c r="D37" s="96">
        <v>200</v>
      </c>
      <c r="E37" s="99" t="s">
        <v>177</v>
      </c>
      <c r="F37" s="98"/>
      <c r="G37" s="98">
        <v>43091.81</v>
      </c>
      <c r="H37" s="98">
        <f>G37</f>
        <v>43091.81</v>
      </c>
    </row>
    <row r="38" spans="1:8" ht="12.75">
      <c r="A38" s="85" t="s">
        <v>253</v>
      </c>
      <c r="B38" s="95" t="s">
        <v>19</v>
      </c>
      <c r="C38" s="144" t="s">
        <v>351</v>
      </c>
      <c r="D38" s="96"/>
      <c r="E38" s="99" t="s">
        <v>330</v>
      </c>
      <c r="F38" s="98"/>
      <c r="G38" s="98">
        <f>G39</f>
        <v>39842.8</v>
      </c>
      <c r="H38" s="98">
        <f>G38</f>
        <v>39842.8</v>
      </c>
    </row>
    <row r="39" spans="1:8" ht="12.75">
      <c r="A39" s="85" t="s">
        <v>253</v>
      </c>
      <c r="B39" s="95" t="s">
        <v>19</v>
      </c>
      <c r="C39" s="144" t="s">
        <v>351</v>
      </c>
      <c r="D39" s="96">
        <v>200</v>
      </c>
      <c r="E39" s="99" t="s">
        <v>177</v>
      </c>
      <c r="F39" s="98"/>
      <c r="G39" s="98">
        <v>39842.8</v>
      </c>
      <c r="H39" s="98">
        <f>G39</f>
        <v>39842.8</v>
      </c>
    </row>
    <row r="40" spans="1:8" ht="12.75">
      <c r="A40" s="95" t="s">
        <v>253</v>
      </c>
      <c r="B40" s="95" t="s">
        <v>19</v>
      </c>
      <c r="C40" s="106" t="s">
        <v>270</v>
      </c>
      <c r="D40" s="96"/>
      <c r="E40" s="99" t="s">
        <v>235</v>
      </c>
      <c r="F40" s="98"/>
      <c r="G40" s="98">
        <f>G41</f>
        <v>0</v>
      </c>
      <c r="H40" s="98">
        <f>G40</f>
        <v>0</v>
      </c>
    </row>
    <row r="41" spans="1:8" ht="12.75">
      <c r="A41" s="95" t="s">
        <v>253</v>
      </c>
      <c r="B41" s="95" t="s">
        <v>19</v>
      </c>
      <c r="C41" s="106" t="s">
        <v>270</v>
      </c>
      <c r="D41" s="96">
        <v>800</v>
      </c>
      <c r="E41" s="99" t="s">
        <v>127</v>
      </c>
      <c r="F41" s="98"/>
      <c r="G41" s="98">
        <v>0</v>
      </c>
      <c r="H41" s="98">
        <f>G41</f>
        <v>0</v>
      </c>
    </row>
    <row r="42" spans="1:8" ht="12.75">
      <c r="A42" s="85" t="s">
        <v>253</v>
      </c>
      <c r="B42" s="92" t="s">
        <v>21</v>
      </c>
      <c r="C42" s="107"/>
      <c r="D42" s="107"/>
      <c r="E42" s="108" t="s">
        <v>22</v>
      </c>
      <c r="F42" s="104">
        <f>F43</f>
        <v>477274</v>
      </c>
      <c r="G42" s="104">
        <f aca="true" t="shared" si="0" ref="G42:H44">G43</f>
        <v>0</v>
      </c>
      <c r="H42" s="104">
        <f t="shared" si="0"/>
        <v>477274</v>
      </c>
    </row>
    <row r="43" spans="1:8" ht="12.75">
      <c r="A43" s="85" t="s">
        <v>253</v>
      </c>
      <c r="B43" s="95" t="s">
        <v>23</v>
      </c>
      <c r="C43" s="107"/>
      <c r="D43" s="107"/>
      <c r="E43" s="103" t="s">
        <v>24</v>
      </c>
      <c r="F43" s="91">
        <f>F44+F46</f>
        <v>477274</v>
      </c>
      <c r="G43" s="91">
        <f t="shared" si="0"/>
        <v>0</v>
      </c>
      <c r="H43" s="91">
        <f>H44+H46</f>
        <v>477274</v>
      </c>
    </row>
    <row r="44" spans="1:8" ht="22.5">
      <c r="A44" s="85" t="s">
        <v>253</v>
      </c>
      <c r="B44" s="95" t="s">
        <v>23</v>
      </c>
      <c r="C44" s="96" t="s">
        <v>271</v>
      </c>
      <c r="D44" s="96"/>
      <c r="E44" s="100" t="s">
        <v>233</v>
      </c>
      <c r="F44" s="98">
        <f>F45</f>
        <v>391694</v>
      </c>
      <c r="G44" s="98">
        <f t="shared" si="0"/>
        <v>0</v>
      </c>
      <c r="H44" s="98">
        <f t="shared" si="0"/>
        <v>391694</v>
      </c>
    </row>
    <row r="45" spans="1:8" ht="33.75">
      <c r="A45" s="85" t="s">
        <v>253</v>
      </c>
      <c r="B45" s="95" t="s">
        <v>23</v>
      </c>
      <c r="C45" s="96" t="s">
        <v>271</v>
      </c>
      <c r="D45" s="96">
        <v>100</v>
      </c>
      <c r="E45" s="99" t="s">
        <v>258</v>
      </c>
      <c r="F45" s="98">
        <v>391694</v>
      </c>
      <c r="G45" s="98">
        <v>0</v>
      </c>
      <c r="H45" s="98">
        <f>SUM(F45+G45)</f>
        <v>391694</v>
      </c>
    </row>
    <row r="46" spans="1:8" ht="12.75">
      <c r="A46" s="85" t="s">
        <v>253</v>
      </c>
      <c r="B46" s="102" t="s">
        <v>23</v>
      </c>
      <c r="C46" s="109" t="s">
        <v>271</v>
      </c>
      <c r="D46" s="109">
        <v>200</v>
      </c>
      <c r="E46" s="99" t="s">
        <v>177</v>
      </c>
      <c r="F46" s="98">
        <v>85580</v>
      </c>
      <c r="G46" s="98">
        <v>0</v>
      </c>
      <c r="H46" s="98">
        <f>F46</f>
        <v>85580</v>
      </c>
    </row>
    <row r="47" spans="1:8" ht="12.75">
      <c r="A47" s="85" t="s">
        <v>253</v>
      </c>
      <c r="B47" s="101" t="s">
        <v>272</v>
      </c>
      <c r="C47" s="110"/>
      <c r="D47" s="110"/>
      <c r="E47" s="108" t="s">
        <v>273</v>
      </c>
      <c r="F47" s="104"/>
      <c r="G47" s="104">
        <f>G48+G51</f>
        <v>159000</v>
      </c>
      <c r="H47" s="104">
        <f>G47</f>
        <v>159000</v>
      </c>
    </row>
    <row r="48" spans="1:8" ht="25.5">
      <c r="A48" s="85" t="s">
        <v>253</v>
      </c>
      <c r="B48" s="101" t="s">
        <v>27</v>
      </c>
      <c r="C48" s="110"/>
      <c r="D48" s="110"/>
      <c r="E48" s="103" t="s">
        <v>274</v>
      </c>
      <c r="F48" s="104"/>
      <c r="G48" s="104">
        <f>G49</f>
        <v>100000</v>
      </c>
      <c r="H48" s="104">
        <f>G48</f>
        <v>100000</v>
      </c>
    </row>
    <row r="49" spans="1:8" ht="38.25">
      <c r="A49" s="85" t="s">
        <v>253</v>
      </c>
      <c r="B49" s="111" t="s">
        <v>27</v>
      </c>
      <c r="C49" s="112" t="s">
        <v>275</v>
      </c>
      <c r="D49" s="112"/>
      <c r="E49" s="103" t="s">
        <v>276</v>
      </c>
      <c r="F49" s="98"/>
      <c r="G49" s="98">
        <f>G50</f>
        <v>100000</v>
      </c>
      <c r="H49" s="98">
        <f>H50</f>
        <v>100000</v>
      </c>
    </row>
    <row r="50" spans="1:8" ht="12.75">
      <c r="A50" s="85" t="s">
        <v>253</v>
      </c>
      <c r="B50" s="111" t="s">
        <v>27</v>
      </c>
      <c r="C50" s="112" t="s">
        <v>275</v>
      </c>
      <c r="D50" s="96">
        <v>200</v>
      </c>
      <c r="E50" s="99" t="s">
        <v>177</v>
      </c>
      <c r="F50" s="98"/>
      <c r="G50" s="98">
        <v>100000</v>
      </c>
      <c r="H50" s="98">
        <f>G50</f>
        <v>100000</v>
      </c>
    </row>
    <row r="51" spans="1:8" ht="12.75">
      <c r="A51" s="85" t="s">
        <v>253</v>
      </c>
      <c r="B51" s="92" t="s">
        <v>31</v>
      </c>
      <c r="C51" s="112" t="s">
        <v>277</v>
      </c>
      <c r="D51" s="109"/>
      <c r="E51" s="99" t="s">
        <v>227</v>
      </c>
      <c r="F51" s="97"/>
      <c r="G51" s="104">
        <f>G52+G53</f>
        <v>59000</v>
      </c>
      <c r="H51" s="104">
        <f>G51</f>
        <v>59000</v>
      </c>
    </row>
    <row r="52" spans="1:8" ht="33.75">
      <c r="A52" s="85" t="s">
        <v>253</v>
      </c>
      <c r="B52" s="95" t="s">
        <v>31</v>
      </c>
      <c r="C52" s="112" t="s">
        <v>277</v>
      </c>
      <c r="D52" s="96">
        <v>100</v>
      </c>
      <c r="E52" s="99" t="s">
        <v>258</v>
      </c>
      <c r="F52" s="97"/>
      <c r="G52" s="98">
        <v>50000</v>
      </c>
      <c r="H52" s="98">
        <f>G52</f>
        <v>50000</v>
      </c>
    </row>
    <row r="53" spans="1:8" ht="12.75">
      <c r="A53" s="85" t="s">
        <v>253</v>
      </c>
      <c r="B53" s="95" t="s">
        <v>31</v>
      </c>
      <c r="C53" s="112" t="s">
        <v>277</v>
      </c>
      <c r="D53" s="96">
        <v>200</v>
      </c>
      <c r="E53" s="99" t="s">
        <v>177</v>
      </c>
      <c r="F53" s="97"/>
      <c r="G53" s="98">
        <v>9000</v>
      </c>
      <c r="H53" s="98">
        <f>G53</f>
        <v>9000</v>
      </c>
    </row>
    <row r="54" spans="1:8" ht="12.75">
      <c r="A54" s="85" t="s">
        <v>253</v>
      </c>
      <c r="B54" s="101" t="s">
        <v>33</v>
      </c>
      <c r="C54" s="110"/>
      <c r="D54" s="110"/>
      <c r="E54" s="108" t="s">
        <v>34</v>
      </c>
      <c r="F54" s="104">
        <f>F60</f>
        <v>7392240.8</v>
      </c>
      <c r="G54" s="104">
        <f>G55+G60</f>
        <v>13217007.67</v>
      </c>
      <c r="H54" s="104">
        <f>H55+H60</f>
        <v>20609248.47</v>
      </c>
    </row>
    <row r="55" spans="1:8" ht="12.75">
      <c r="A55" s="85" t="s">
        <v>253</v>
      </c>
      <c r="B55" s="101" t="s">
        <v>35</v>
      </c>
      <c r="C55" s="110"/>
      <c r="D55" s="110"/>
      <c r="E55" s="108" t="s">
        <v>36</v>
      </c>
      <c r="F55" s="104"/>
      <c r="G55" s="104">
        <f>G56+G58</f>
        <v>379416</v>
      </c>
      <c r="H55" s="104">
        <f>G55</f>
        <v>379416</v>
      </c>
    </row>
    <row r="56" spans="1:8" ht="12.75">
      <c r="A56" s="85" t="s">
        <v>253</v>
      </c>
      <c r="B56" s="111" t="s">
        <v>35</v>
      </c>
      <c r="C56" s="112" t="s">
        <v>357</v>
      </c>
      <c r="D56" s="112"/>
      <c r="E56" s="103" t="s">
        <v>170</v>
      </c>
      <c r="F56" s="98"/>
      <c r="G56" s="98">
        <f>G57</f>
        <v>379416</v>
      </c>
      <c r="H56" s="98">
        <f>G56</f>
        <v>379416</v>
      </c>
    </row>
    <row r="57" spans="1:8" ht="12.75">
      <c r="A57" s="85" t="s">
        <v>253</v>
      </c>
      <c r="B57" s="111" t="s">
        <v>35</v>
      </c>
      <c r="C57" s="112" t="s">
        <v>357</v>
      </c>
      <c r="D57" s="96">
        <v>200</v>
      </c>
      <c r="E57" s="99" t="s">
        <v>177</v>
      </c>
      <c r="F57" s="98"/>
      <c r="G57" s="98">
        <v>379416</v>
      </c>
      <c r="H57" s="98">
        <f>G57</f>
        <v>379416</v>
      </c>
    </row>
    <row r="58" spans="1:8" ht="12.75">
      <c r="A58" s="85" t="s">
        <v>253</v>
      </c>
      <c r="B58" s="111" t="s">
        <v>35</v>
      </c>
      <c r="C58" s="112" t="s">
        <v>355</v>
      </c>
      <c r="D58" s="109"/>
      <c r="E58" s="99" t="s">
        <v>356</v>
      </c>
      <c r="F58" s="98"/>
      <c r="G58" s="98">
        <f>G59</f>
        <v>0</v>
      </c>
      <c r="H58" s="98">
        <f>G58</f>
        <v>0</v>
      </c>
    </row>
    <row r="59" spans="1:8" ht="12.75">
      <c r="A59" s="85" t="s">
        <v>253</v>
      </c>
      <c r="B59" s="111" t="s">
        <v>35</v>
      </c>
      <c r="C59" s="112" t="s">
        <v>355</v>
      </c>
      <c r="D59" s="96">
        <v>800</v>
      </c>
      <c r="E59" s="99" t="s">
        <v>127</v>
      </c>
      <c r="F59" s="98"/>
      <c r="G59" s="98">
        <v>0</v>
      </c>
      <c r="H59" s="98">
        <f>G59</f>
        <v>0</v>
      </c>
    </row>
    <row r="60" spans="1:8" ht="12.75">
      <c r="A60" s="85" t="s">
        <v>253</v>
      </c>
      <c r="B60" s="101" t="s">
        <v>37</v>
      </c>
      <c r="C60" s="113"/>
      <c r="D60" s="113"/>
      <c r="E60" s="114" t="s">
        <v>38</v>
      </c>
      <c r="F60" s="104">
        <f>F61+F64+F68+F66+F72+F74</f>
        <v>7392240.8</v>
      </c>
      <c r="G60" s="104">
        <f>G61+G68+G65+G70+G74</f>
        <v>12837591.67</v>
      </c>
      <c r="H60" s="104">
        <f>F60+G60</f>
        <v>20229832.47</v>
      </c>
    </row>
    <row r="61" spans="1:8" ht="22.5">
      <c r="A61" s="85" t="s">
        <v>253</v>
      </c>
      <c r="B61" s="111" t="s">
        <v>37</v>
      </c>
      <c r="C61" s="96" t="s">
        <v>278</v>
      </c>
      <c r="D61" s="96"/>
      <c r="E61" s="100" t="s">
        <v>209</v>
      </c>
      <c r="F61" s="98"/>
      <c r="G61" s="98">
        <f>G62+G63</f>
        <v>12522092.23</v>
      </c>
      <c r="H61" s="98">
        <f>H62+H63</f>
        <v>12522092.23</v>
      </c>
    </row>
    <row r="62" spans="1:8" ht="12.75">
      <c r="A62" s="85" t="s">
        <v>253</v>
      </c>
      <c r="B62" s="111" t="s">
        <v>37</v>
      </c>
      <c r="C62" s="96" t="s">
        <v>278</v>
      </c>
      <c r="D62" s="96">
        <v>200</v>
      </c>
      <c r="E62" s="99" t="s">
        <v>177</v>
      </c>
      <c r="F62" s="98"/>
      <c r="G62" s="98">
        <f>1200000+1000000+3506574+2000000+500000+400000+3060237.23+855281</f>
        <v>12522092.23</v>
      </c>
      <c r="H62" s="98">
        <f>SUM(F62+G62)</f>
        <v>12522092.23</v>
      </c>
    </row>
    <row r="63" spans="1:8" ht="12.75">
      <c r="A63" s="85" t="s">
        <v>253</v>
      </c>
      <c r="B63" s="111" t="s">
        <v>37</v>
      </c>
      <c r="C63" s="96" t="s">
        <v>278</v>
      </c>
      <c r="D63" s="96">
        <v>800</v>
      </c>
      <c r="E63" s="99" t="s">
        <v>127</v>
      </c>
      <c r="F63" s="98"/>
      <c r="G63" s="98">
        <v>0</v>
      </c>
      <c r="H63" s="98">
        <f>G63</f>
        <v>0</v>
      </c>
    </row>
    <row r="64" spans="1:8" ht="12.75">
      <c r="A64" s="85" t="s">
        <v>253</v>
      </c>
      <c r="B64" s="111" t="s">
        <v>37</v>
      </c>
      <c r="C64" s="96" t="s">
        <v>279</v>
      </c>
      <c r="D64" s="96"/>
      <c r="E64" s="99" t="s">
        <v>211</v>
      </c>
      <c r="F64" s="98">
        <f>F65</f>
        <v>1397752.8</v>
      </c>
      <c r="G64" s="98">
        <f>G65</f>
        <v>0</v>
      </c>
      <c r="H64" s="98">
        <f>H65</f>
        <v>1397752.8</v>
      </c>
    </row>
    <row r="65" spans="1:8" ht="12.75">
      <c r="A65" s="85" t="s">
        <v>253</v>
      </c>
      <c r="B65" s="111" t="s">
        <v>37</v>
      </c>
      <c r="C65" s="96" t="s">
        <v>279</v>
      </c>
      <c r="D65" s="96">
        <v>200</v>
      </c>
      <c r="E65" s="99" t="s">
        <v>177</v>
      </c>
      <c r="F65" s="98">
        <v>1397752.8</v>
      </c>
      <c r="G65" s="98">
        <v>0</v>
      </c>
      <c r="H65" s="98">
        <f>F65+G65</f>
        <v>1397752.8</v>
      </c>
    </row>
    <row r="66" spans="1:11" s="126" customFormat="1" ht="12.75">
      <c r="A66" s="85" t="s">
        <v>253</v>
      </c>
      <c r="B66" s="111" t="s">
        <v>37</v>
      </c>
      <c r="C66" s="96" t="s">
        <v>214</v>
      </c>
      <c r="D66" s="96"/>
      <c r="E66" s="99" t="s">
        <v>213</v>
      </c>
      <c r="F66" s="98">
        <f>F67</f>
        <v>5994488</v>
      </c>
      <c r="G66" s="98"/>
      <c r="H66" s="98">
        <f>F66</f>
        <v>5994488</v>
      </c>
      <c r="J66" s="240"/>
      <c r="K66" s="240"/>
    </row>
    <row r="67" spans="1:11" s="126" customFormat="1" ht="12.75">
      <c r="A67" s="85" t="s">
        <v>253</v>
      </c>
      <c r="B67" s="111" t="s">
        <v>37</v>
      </c>
      <c r="C67" s="96" t="s">
        <v>214</v>
      </c>
      <c r="D67" s="96">
        <v>200</v>
      </c>
      <c r="E67" s="99" t="s">
        <v>177</v>
      </c>
      <c r="F67" s="98">
        <v>5994488</v>
      </c>
      <c r="G67" s="98"/>
      <c r="H67" s="98">
        <f>F67</f>
        <v>5994488</v>
      </c>
      <c r="J67" s="240"/>
      <c r="K67" s="240"/>
    </row>
    <row r="68" spans="1:8" ht="22.5">
      <c r="A68" s="85" t="s">
        <v>253</v>
      </c>
      <c r="B68" s="111" t="s">
        <v>37</v>
      </c>
      <c r="C68" s="96" t="s">
        <v>344</v>
      </c>
      <c r="D68" s="96"/>
      <c r="E68" s="100" t="s">
        <v>345</v>
      </c>
      <c r="F68" s="98"/>
      <c r="G68" s="98">
        <f>G69</f>
        <v>0</v>
      </c>
      <c r="H68" s="98">
        <f>H69</f>
        <v>0</v>
      </c>
    </row>
    <row r="69" spans="1:8" ht="12.75">
      <c r="A69" s="85" t="s">
        <v>253</v>
      </c>
      <c r="B69" s="111" t="s">
        <v>37</v>
      </c>
      <c r="C69" s="96" t="s">
        <v>344</v>
      </c>
      <c r="D69" s="96">
        <v>200</v>
      </c>
      <c r="E69" s="99" t="s">
        <v>177</v>
      </c>
      <c r="F69" s="98"/>
      <c r="G69" s="98">
        <v>0</v>
      </c>
      <c r="H69" s="98">
        <f>G69</f>
        <v>0</v>
      </c>
    </row>
    <row r="70" spans="1:8" ht="12.75">
      <c r="A70" s="85" t="s">
        <v>253</v>
      </c>
      <c r="B70" s="111" t="s">
        <v>37</v>
      </c>
      <c r="C70" s="96" t="s">
        <v>347</v>
      </c>
      <c r="D70" s="96"/>
      <c r="E70" s="100" t="s">
        <v>348</v>
      </c>
      <c r="F70" s="98"/>
      <c r="G70" s="98">
        <f>G71</f>
        <v>315499.44</v>
      </c>
      <c r="H70" s="98">
        <f>G70</f>
        <v>315499.44</v>
      </c>
    </row>
    <row r="71" spans="1:8" ht="12.75">
      <c r="A71" s="85" t="s">
        <v>253</v>
      </c>
      <c r="B71" s="111" t="s">
        <v>37</v>
      </c>
      <c r="C71" s="96" t="s">
        <v>347</v>
      </c>
      <c r="D71" s="96">
        <v>200</v>
      </c>
      <c r="E71" s="99" t="s">
        <v>177</v>
      </c>
      <c r="F71" s="98"/>
      <c r="G71" s="98">
        <v>315499.44</v>
      </c>
      <c r="H71" s="98">
        <f>G71</f>
        <v>315499.44</v>
      </c>
    </row>
    <row r="72" spans="1:8" ht="12.75">
      <c r="A72" s="85" t="s">
        <v>253</v>
      </c>
      <c r="B72" s="111" t="s">
        <v>37</v>
      </c>
      <c r="C72" s="96" t="s">
        <v>342</v>
      </c>
      <c r="D72" s="96"/>
      <c r="E72" s="100" t="s">
        <v>343</v>
      </c>
      <c r="F72" s="98">
        <f>F73</f>
        <v>0</v>
      </c>
      <c r="G72" s="98"/>
      <c r="H72" s="98">
        <f>H73</f>
        <v>0</v>
      </c>
    </row>
    <row r="73" spans="1:8" ht="12.75">
      <c r="A73" s="85" t="s">
        <v>253</v>
      </c>
      <c r="B73" s="111" t="s">
        <v>37</v>
      </c>
      <c r="C73" s="96"/>
      <c r="D73" s="96">
        <v>200</v>
      </c>
      <c r="E73" s="99" t="s">
        <v>177</v>
      </c>
      <c r="F73" s="98">
        <v>0</v>
      </c>
      <c r="G73" s="98"/>
      <c r="H73" s="98">
        <f>F73</f>
        <v>0</v>
      </c>
    </row>
    <row r="74" spans="1:11" s="150" customFormat="1" ht="12.75">
      <c r="A74" s="145" t="s">
        <v>253</v>
      </c>
      <c r="B74" s="146" t="s">
        <v>37</v>
      </c>
      <c r="C74" s="147" t="s">
        <v>244</v>
      </c>
      <c r="D74" s="147"/>
      <c r="E74" s="148" t="s">
        <v>313</v>
      </c>
      <c r="F74" s="149">
        <f>F75</f>
        <v>0</v>
      </c>
      <c r="G74" s="149">
        <f>G75</f>
        <v>0</v>
      </c>
      <c r="H74" s="149">
        <f aca="true" t="shared" si="1" ref="H74:H79">F74+G74</f>
        <v>0</v>
      </c>
      <c r="J74" s="241"/>
      <c r="K74" s="241"/>
    </row>
    <row r="75" spans="1:11" s="150" customFormat="1" ht="12.75">
      <c r="A75" s="145" t="s">
        <v>253</v>
      </c>
      <c r="B75" s="146" t="s">
        <v>37</v>
      </c>
      <c r="C75" s="147" t="s">
        <v>244</v>
      </c>
      <c r="D75" s="151">
        <v>200</v>
      </c>
      <c r="E75" s="148" t="s">
        <v>177</v>
      </c>
      <c r="F75" s="149">
        <v>0</v>
      </c>
      <c r="G75" s="149">
        <v>0</v>
      </c>
      <c r="H75" s="149">
        <f t="shared" si="1"/>
        <v>0</v>
      </c>
      <c r="J75" s="241"/>
      <c r="K75" s="241"/>
    </row>
    <row r="76" spans="1:8" ht="12.75">
      <c r="A76" s="85" t="s">
        <v>253</v>
      </c>
      <c r="B76" s="116" t="s">
        <v>39</v>
      </c>
      <c r="C76" s="110"/>
      <c r="D76" s="110"/>
      <c r="E76" s="90" t="s">
        <v>40</v>
      </c>
      <c r="F76" s="91">
        <f>F77+F93+F99+F127</f>
        <v>7289273</v>
      </c>
      <c r="G76" s="91">
        <f>G77+G93+G99+G127</f>
        <v>22600461.1</v>
      </c>
      <c r="H76" s="91">
        <f t="shared" si="1"/>
        <v>29889734.1</v>
      </c>
    </row>
    <row r="77" spans="1:8" ht="12.75">
      <c r="A77" s="85" t="s">
        <v>253</v>
      </c>
      <c r="B77" s="101" t="s">
        <v>41</v>
      </c>
      <c r="C77" s="113"/>
      <c r="D77" s="113"/>
      <c r="E77" s="114" t="s">
        <v>42</v>
      </c>
      <c r="F77" s="104">
        <f>F78</f>
        <v>0</v>
      </c>
      <c r="G77" s="104">
        <f>G78+G86+G89+G91</f>
        <v>1821600</v>
      </c>
      <c r="H77" s="104">
        <f t="shared" si="1"/>
        <v>1821600</v>
      </c>
    </row>
    <row r="78" spans="1:8" ht="25.5">
      <c r="A78" s="85" t="s">
        <v>253</v>
      </c>
      <c r="B78" s="111" t="s">
        <v>41</v>
      </c>
      <c r="C78" s="113" t="s">
        <v>111</v>
      </c>
      <c r="D78" s="113"/>
      <c r="E78" s="114" t="s">
        <v>110</v>
      </c>
      <c r="F78" s="98">
        <f>F79</f>
        <v>0</v>
      </c>
      <c r="G78" s="98">
        <f>G79</f>
        <v>0</v>
      </c>
      <c r="H78" s="98">
        <f t="shared" si="1"/>
        <v>0</v>
      </c>
    </row>
    <row r="79" spans="1:8" ht="22.5">
      <c r="A79" s="85" t="s">
        <v>253</v>
      </c>
      <c r="B79" s="111" t="s">
        <v>41</v>
      </c>
      <c r="C79" s="96" t="s">
        <v>113</v>
      </c>
      <c r="D79" s="96"/>
      <c r="E79" s="117" t="s">
        <v>112</v>
      </c>
      <c r="F79" s="98">
        <v>0</v>
      </c>
      <c r="G79" s="98">
        <v>0</v>
      </c>
      <c r="H79" s="98">
        <f t="shared" si="1"/>
        <v>0</v>
      </c>
    </row>
    <row r="80" spans="1:8" ht="56.25">
      <c r="A80" s="85" t="s">
        <v>253</v>
      </c>
      <c r="B80" s="111" t="s">
        <v>41</v>
      </c>
      <c r="C80" s="113" t="s">
        <v>280</v>
      </c>
      <c r="D80" s="113"/>
      <c r="E80" s="118" t="s">
        <v>281</v>
      </c>
      <c r="F80" s="98">
        <f>F81</f>
        <v>0</v>
      </c>
      <c r="G80" s="104"/>
      <c r="H80" s="98">
        <f>F80</f>
        <v>0</v>
      </c>
    </row>
    <row r="81" spans="1:8" ht="12.75">
      <c r="A81" s="85" t="s">
        <v>253</v>
      </c>
      <c r="B81" s="111" t="s">
        <v>41</v>
      </c>
      <c r="C81" s="113" t="s">
        <v>280</v>
      </c>
      <c r="D81" s="113" t="s">
        <v>282</v>
      </c>
      <c r="E81" s="118" t="s">
        <v>283</v>
      </c>
      <c r="F81" s="98">
        <v>0</v>
      </c>
      <c r="G81" s="104"/>
      <c r="H81" s="98">
        <f>F81</f>
        <v>0</v>
      </c>
    </row>
    <row r="82" spans="1:8" ht="45">
      <c r="A82" s="85" t="s">
        <v>253</v>
      </c>
      <c r="B82" s="111" t="s">
        <v>41</v>
      </c>
      <c r="C82" s="113" t="s">
        <v>284</v>
      </c>
      <c r="D82" s="113"/>
      <c r="E82" s="118" t="s">
        <v>285</v>
      </c>
      <c r="F82" s="98">
        <f>F83</f>
        <v>0</v>
      </c>
      <c r="G82" s="104"/>
      <c r="H82" s="98">
        <f>F82</f>
        <v>0</v>
      </c>
    </row>
    <row r="83" spans="1:8" ht="12.75">
      <c r="A83" s="85" t="s">
        <v>253</v>
      </c>
      <c r="B83" s="111" t="s">
        <v>41</v>
      </c>
      <c r="C83" s="113" t="s">
        <v>284</v>
      </c>
      <c r="D83" s="113" t="s">
        <v>282</v>
      </c>
      <c r="E83" s="118" t="s">
        <v>283</v>
      </c>
      <c r="F83" s="98">
        <v>0</v>
      </c>
      <c r="G83" s="104"/>
      <c r="H83" s="98">
        <f>F83</f>
        <v>0</v>
      </c>
    </row>
    <row r="84" spans="1:8" ht="45">
      <c r="A84" s="85" t="s">
        <v>253</v>
      </c>
      <c r="B84" s="111" t="s">
        <v>41</v>
      </c>
      <c r="C84" s="96" t="s">
        <v>115</v>
      </c>
      <c r="D84" s="96"/>
      <c r="E84" s="117" t="s">
        <v>114</v>
      </c>
      <c r="F84" s="98"/>
      <c r="G84" s="98">
        <f>G85</f>
        <v>0</v>
      </c>
      <c r="H84" s="98">
        <f>H85</f>
        <v>0</v>
      </c>
    </row>
    <row r="85" spans="1:8" ht="12.75">
      <c r="A85" s="85" t="s">
        <v>253</v>
      </c>
      <c r="B85" s="111" t="s">
        <v>41</v>
      </c>
      <c r="C85" s="96" t="s">
        <v>115</v>
      </c>
      <c r="D85" s="96">
        <v>400</v>
      </c>
      <c r="E85" s="117" t="s">
        <v>283</v>
      </c>
      <c r="F85" s="98"/>
      <c r="G85" s="98">
        <v>0</v>
      </c>
      <c r="H85" s="98">
        <f>G85</f>
        <v>0</v>
      </c>
    </row>
    <row r="86" spans="1:8" ht="12.75">
      <c r="A86" s="85" t="s">
        <v>253</v>
      </c>
      <c r="B86" s="111" t="s">
        <v>41</v>
      </c>
      <c r="C86" s="96" t="s">
        <v>286</v>
      </c>
      <c r="D86" s="96"/>
      <c r="E86" s="100" t="s">
        <v>287</v>
      </c>
      <c r="F86" s="98"/>
      <c r="G86" s="98">
        <f>G87+G88</f>
        <v>621600</v>
      </c>
      <c r="H86" s="98">
        <f>H87+H88</f>
        <v>621600</v>
      </c>
    </row>
    <row r="87" spans="1:8" ht="12.75">
      <c r="A87" s="85" t="s">
        <v>253</v>
      </c>
      <c r="B87" s="111" t="s">
        <v>41</v>
      </c>
      <c r="C87" s="96" t="s">
        <v>286</v>
      </c>
      <c r="D87" s="96">
        <v>200</v>
      </c>
      <c r="E87" s="99" t="s">
        <v>177</v>
      </c>
      <c r="F87" s="98"/>
      <c r="G87" s="98">
        <v>485499.54</v>
      </c>
      <c r="H87" s="98">
        <f>SUM(F87+G87)</f>
        <v>485499.54</v>
      </c>
    </row>
    <row r="88" spans="1:8" ht="12.75">
      <c r="A88" s="85" t="s">
        <v>253</v>
      </c>
      <c r="B88" s="111" t="s">
        <v>41</v>
      </c>
      <c r="C88" s="96" t="s">
        <v>286</v>
      </c>
      <c r="D88" s="96">
        <v>800</v>
      </c>
      <c r="E88" s="99" t="s">
        <v>127</v>
      </c>
      <c r="F88" s="98"/>
      <c r="G88" s="98">
        <v>136100.46</v>
      </c>
      <c r="H88" s="98">
        <f>G88</f>
        <v>136100.46</v>
      </c>
    </row>
    <row r="89" spans="1:8" ht="22.5">
      <c r="A89" s="85" t="s">
        <v>253</v>
      </c>
      <c r="B89" s="111" t="s">
        <v>41</v>
      </c>
      <c r="C89" s="96" t="s">
        <v>288</v>
      </c>
      <c r="D89" s="96"/>
      <c r="E89" s="100" t="s">
        <v>160</v>
      </c>
      <c r="F89" s="98"/>
      <c r="G89" s="98">
        <f>G90</f>
        <v>1200000</v>
      </c>
      <c r="H89" s="98">
        <f>H90</f>
        <v>1200000</v>
      </c>
    </row>
    <row r="90" spans="1:8" ht="12.75">
      <c r="A90" s="85" t="s">
        <v>253</v>
      </c>
      <c r="B90" s="111" t="s">
        <v>41</v>
      </c>
      <c r="C90" s="96" t="s">
        <v>288</v>
      </c>
      <c r="D90" s="96">
        <v>200</v>
      </c>
      <c r="E90" s="99" t="s">
        <v>177</v>
      </c>
      <c r="F90" s="98"/>
      <c r="G90" s="98">
        <v>1200000</v>
      </c>
      <c r="H90" s="98">
        <f>SUM(F90+G90)</f>
        <v>1200000</v>
      </c>
    </row>
    <row r="91" spans="1:8" ht="12.75">
      <c r="A91" s="85" t="s">
        <v>253</v>
      </c>
      <c r="B91" s="111" t="s">
        <v>41</v>
      </c>
      <c r="C91" s="106" t="s">
        <v>270</v>
      </c>
      <c r="D91" s="96"/>
      <c r="E91" s="99" t="s">
        <v>235</v>
      </c>
      <c r="F91" s="98"/>
      <c r="G91" s="98">
        <f>G92</f>
        <v>0</v>
      </c>
      <c r="H91" s="98">
        <f>H92</f>
        <v>0</v>
      </c>
    </row>
    <row r="92" spans="1:8" ht="12.75">
      <c r="A92" s="85" t="s">
        <v>253</v>
      </c>
      <c r="B92" s="111" t="s">
        <v>41</v>
      </c>
      <c r="C92" s="106" t="s">
        <v>270</v>
      </c>
      <c r="D92" s="96">
        <v>800</v>
      </c>
      <c r="E92" s="99" t="s">
        <v>127</v>
      </c>
      <c r="F92" s="98"/>
      <c r="G92" s="98">
        <v>0</v>
      </c>
      <c r="H92" s="98">
        <f>G92</f>
        <v>0</v>
      </c>
    </row>
    <row r="93" spans="1:8" ht="12.75">
      <c r="A93" s="85" t="s">
        <v>253</v>
      </c>
      <c r="B93" s="101" t="s">
        <v>43</v>
      </c>
      <c r="C93" s="113"/>
      <c r="D93" s="113"/>
      <c r="E93" s="114" t="s">
        <v>44</v>
      </c>
      <c r="F93" s="104">
        <f>F96</f>
        <v>300000</v>
      </c>
      <c r="G93" s="104">
        <f>G94</f>
        <v>2121703.89</v>
      </c>
      <c r="H93" s="104">
        <f>F93+G93</f>
        <v>2421703.89</v>
      </c>
    </row>
    <row r="94" spans="1:8" ht="12.75">
      <c r="A94" s="85" t="s">
        <v>253</v>
      </c>
      <c r="B94" s="111" t="s">
        <v>43</v>
      </c>
      <c r="C94" s="96" t="s">
        <v>286</v>
      </c>
      <c r="D94" s="96"/>
      <c r="E94" s="100" t="s">
        <v>287</v>
      </c>
      <c r="F94" s="98"/>
      <c r="G94" s="98">
        <f>G95</f>
        <v>2121703.89</v>
      </c>
      <c r="H94" s="98">
        <f>H95</f>
        <v>2121703.89</v>
      </c>
    </row>
    <row r="95" spans="1:8" ht="12.75">
      <c r="A95" s="85" t="s">
        <v>253</v>
      </c>
      <c r="B95" s="111" t="s">
        <v>43</v>
      </c>
      <c r="C95" s="96" t="s">
        <v>286</v>
      </c>
      <c r="D95" s="96">
        <v>200</v>
      </c>
      <c r="E95" s="99" t="s">
        <v>177</v>
      </c>
      <c r="F95" s="98"/>
      <c r="G95" s="98">
        <v>2121703.89</v>
      </c>
      <c r="H95" s="98">
        <f>SUM(F95+G95)</f>
        <v>2121703.89</v>
      </c>
    </row>
    <row r="96" spans="1:8" ht="45">
      <c r="A96" s="85" t="s">
        <v>253</v>
      </c>
      <c r="B96" s="111" t="s">
        <v>43</v>
      </c>
      <c r="C96" s="109" t="s">
        <v>353</v>
      </c>
      <c r="D96" s="109"/>
      <c r="E96" s="99" t="s">
        <v>168</v>
      </c>
      <c r="F96" s="98">
        <f>F97+F98</f>
        <v>300000</v>
      </c>
      <c r="G96" s="98"/>
      <c r="H96" s="98">
        <f>F96</f>
        <v>300000</v>
      </c>
    </row>
    <row r="97" spans="1:8" ht="12.75">
      <c r="A97" s="85" t="s">
        <v>253</v>
      </c>
      <c r="B97" s="111" t="s">
        <v>43</v>
      </c>
      <c r="C97" s="109" t="s">
        <v>353</v>
      </c>
      <c r="D97" s="96">
        <v>200</v>
      </c>
      <c r="E97" s="99" t="s">
        <v>177</v>
      </c>
      <c r="F97" s="98">
        <v>48740.4</v>
      </c>
      <c r="G97" s="98"/>
      <c r="H97" s="98">
        <f>F97</f>
        <v>48740.4</v>
      </c>
    </row>
    <row r="98" spans="1:8" ht="12.75">
      <c r="A98" s="85" t="s">
        <v>253</v>
      </c>
      <c r="B98" s="111" t="s">
        <v>43</v>
      </c>
      <c r="C98" s="109" t="s">
        <v>353</v>
      </c>
      <c r="D98" s="96">
        <v>400</v>
      </c>
      <c r="E98" s="117" t="s">
        <v>283</v>
      </c>
      <c r="F98" s="98">
        <v>251259.6</v>
      </c>
      <c r="G98" s="98"/>
      <c r="H98" s="98">
        <f>F98</f>
        <v>251259.6</v>
      </c>
    </row>
    <row r="99" spans="1:11" s="160" customFormat="1" ht="12.75">
      <c r="A99" s="85" t="s">
        <v>253</v>
      </c>
      <c r="B99" s="101" t="s">
        <v>45</v>
      </c>
      <c r="C99" s="111"/>
      <c r="D99" s="111"/>
      <c r="E99" s="161" t="s">
        <v>46</v>
      </c>
      <c r="F99" s="104">
        <f>F100+F102+F105+F107+F109+F111+F115+F119+F121</f>
        <v>6989273</v>
      </c>
      <c r="G99" s="104">
        <f>G102+G105+G109+G107+G113+G117+G111+G119+G123+G125</f>
        <v>10793448.669999998</v>
      </c>
      <c r="H99" s="104">
        <f>F99+G99</f>
        <v>17782721.669999998</v>
      </c>
      <c r="I99" s="162"/>
      <c r="J99" s="162"/>
      <c r="K99" s="162"/>
    </row>
    <row r="100" spans="1:11" s="160" customFormat="1" ht="22.5">
      <c r="A100" s="85" t="s">
        <v>253</v>
      </c>
      <c r="B100" s="111" t="s">
        <v>45</v>
      </c>
      <c r="C100" s="111" t="s">
        <v>354</v>
      </c>
      <c r="D100" s="111"/>
      <c r="E100" s="161" t="s">
        <v>339</v>
      </c>
      <c r="F100" s="98">
        <f>F101</f>
        <v>155664</v>
      </c>
      <c r="G100" s="104"/>
      <c r="H100" s="98">
        <f>F100</f>
        <v>155664</v>
      </c>
      <c r="J100" s="162"/>
      <c r="K100" s="162"/>
    </row>
    <row r="101" spans="1:11" s="160" customFormat="1" ht="12.75">
      <c r="A101" s="85" t="s">
        <v>253</v>
      </c>
      <c r="B101" s="111" t="s">
        <v>45</v>
      </c>
      <c r="C101" s="111" t="s">
        <v>354</v>
      </c>
      <c r="D101" s="96">
        <v>200</v>
      </c>
      <c r="E101" s="100" t="s">
        <v>177</v>
      </c>
      <c r="F101" s="98">
        <v>155664</v>
      </c>
      <c r="G101" s="104"/>
      <c r="H101" s="98">
        <f>F101</f>
        <v>155664</v>
      </c>
      <c r="J101" s="162"/>
      <c r="K101" s="162"/>
    </row>
    <row r="102" spans="1:11" s="160" customFormat="1" ht="12.75">
      <c r="A102" s="85" t="s">
        <v>253</v>
      </c>
      <c r="B102" s="111" t="s">
        <v>45</v>
      </c>
      <c r="C102" s="96" t="s">
        <v>289</v>
      </c>
      <c r="D102" s="96"/>
      <c r="E102" s="100" t="s">
        <v>175</v>
      </c>
      <c r="F102" s="98"/>
      <c r="G102" s="98">
        <f>G103+G104</f>
        <v>4687821.319999999</v>
      </c>
      <c r="H102" s="98">
        <f>H103+H104</f>
        <v>4687821.319999999</v>
      </c>
      <c r="J102" s="162"/>
      <c r="K102" s="162"/>
    </row>
    <row r="103" spans="1:11" s="160" customFormat="1" ht="12.75">
      <c r="A103" s="85" t="s">
        <v>253</v>
      </c>
      <c r="B103" s="111" t="s">
        <v>45</v>
      </c>
      <c r="C103" s="96" t="s">
        <v>289</v>
      </c>
      <c r="D103" s="96">
        <v>200</v>
      </c>
      <c r="E103" s="100" t="s">
        <v>177</v>
      </c>
      <c r="F103" s="98"/>
      <c r="G103" s="98">
        <f>4875452.27-192630.95</f>
        <v>4682821.319999999</v>
      </c>
      <c r="H103" s="98">
        <f>SUM(F103+G103)</f>
        <v>4682821.319999999</v>
      </c>
      <c r="J103" s="162"/>
      <c r="K103" s="162"/>
    </row>
    <row r="104" spans="1:8" ht="12.75">
      <c r="A104" s="85" t="s">
        <v>253</v>
      </c>
      <c r="B104" s="111" t="s">
        <v>45</v>
      </c>
      <c r="C104" s="96" t="s">
        <v>289</v>
      </c>
      <c r="D104" s="96">
        <v>800</v>
      </c>
      <c r="E104" s="100" t="s">
        <v>127</v>
      </c>
      <c r="F104" s="98"/>
      <c r="G104" s="98">
        <v>5000</v>
      </c>
      <c r="H104" s="98">
        <f>G104</f>
        <v>5000</v>
      </c>
    </row>
    <row r="105" spans="1:8" ht="12.75">
      <c r="A105" s="85" t="s">
        <v>253</v>
      </c>
      <c r="B105" s="111" t="s">
        <v>45</v>
      </c>
      <c r="C105" s="96" t="s">
        <v>290</v>
      </c>
      <c r="D105" s="96"/>
      <c r="E105" s="100" t="s">
        <v>178</v>
      </c>
      <c r="F105" s="98"/>
      <c r="G105" s="98">
        <f>G106</f>
        <v>1745635.39</v>
      </c>
      <c r="H105" s="98">
        <f>SUM(F105+G105)</f>
        <v>1745635.39</v>
      </c>
    </row>
    <row r="106" spans="1:8" ht="12.75">
      <c r="A106" s="85" t="s">
        <v>253</v>
      </c>
      <c r="B106" s="111" t="s">
        <v>45</v>
      </c>
      <c r="C106" s="96" t="s">
        <v>290</v>
      </c>
      <c r="D106" s="96">
        <v>200</v>
      </c>
      <c r="E106" s="100" t="s">
        <v>177</v>
      </c>
      <c r="F106" s="98"/>
      <c r="G106" s="149">
        <v>1745635.39</v>
      </c>
      <c r="H106" s="98">
        <f>SUM(F106+G106)</f>
        <v>1745635.39</v>
      </c>
    </row>
    <row r="107" spans="1:11" s="150" customFormat="1" ht="22.5">
      <c r="A107" s="145" t="s">
        <v>253</v>
      </c>
      <c r="B107" s="146" t="s">
        <v>45</v>
      </c>
      <c r="C107" s="151" t="s">
        <v>335</v>
      </c>
      <c r="D107" s="151"/>
      <c r="E107" s="203" t="s">
        <v>180</v>
      </c>
      <c r="F107" s="149">
        <f>F108</f>
        <v>0</v>
      </c>
      <c r="G107" s="149">
        <f>G108</f>
        <v>260000</v>
      </c>
      <c r="H107" s="149">
        <f>G107</f>
        <v>260000</v>
      </c>
      <c r="J107" s="241"/>
      <c r="K107" s="241"/>
    </row>
    <row r="108" spans="1:11" s="150" customFormat="1" ht="12.75">
      <c r="A108" s="145" t="s">
        <v>253</v>
      </c>
      <c r="B108" s="146" t="s">
        <v>45</v>
      </c>
      <c r="C108" s="151" t="s">
        <v>335</v>
      </c>
      <c r="D108" s="151">
        <v>200</v>
      </c>
      <c r="E108" s="203" t="s">
        <v>177</v>
      </c>
      <c r="F108" s="149">
        <v>0</v>
      </c>
      <c r="G108" s="149">
        <v>260000</v>
      </c>
      <c r="H108" s="149">
        <f>G108</f>
        <v>260000</v>
      </c>
      <c r="J108" s="241"/>
      <c r="K108" s="241"/>
    </row>
    <row r="109" spans="1:11" s="150" customFormat="1" ht="12.75">
      <c r="A109" s="145" t="s">
        <v>253</v>
      </c>
      <c r="B109" s="146" t="s">
        <v>45</v>
      </c>
      <c r="C109" s="151" t="s">
        <v>291</v>
      </c>
      <c r="D109" s="151"/>
      <c r="E109" s="203" t="s">
        <v>186</v>
      </c>
      <c r="F109" s="149"/>
      <c r="G109" s="149">
        <f>G110</f>
        <v>1818445.96</v>
      </c>
      <c r="H109" s="149">
        <f>H110</f>
        <v>1818445.96</v>
      </c>
      <c r="J109" s="241"/>
      <c r="K109" s="241"/>
    </row>
    <row r="110" spans="1:11" s="150" customFormat="1" ht="12.75">
      <c r="A110" s="145" t="s">
        <v>253</v>
      </c>
      <c r="B110" s="146" t="s">
        <v>45</v>
      </c>
      <c r="C110" s="151" t="s">
        <v>291</v>
      </c>
      <c r="D110" s="151">
        <v>200</v>
      </c>
      <c r="E110" s="203" t="s">
        <v>177</v>
      </c>
      <c r="F110" s="149"/>
      <c r="G110" s="149">
        <v>1818445.96</v>
      </c>
      <c r="H110" s="149">
        <f>SUM(F110+G110)</f>
        <v>1818445.96</v>
      </c>
      <c r="J110" s="241"/>
      <c r="K110" s="241"/>
    </row>
    <row r="111" spans="1:11" s="150" customFormat="1" ht="33.75">
      <c r="A111" s="145" t="s">
        <v>253</v>
      </c>
      <c r="B111" s="146" t="s">
        <v>45</v>
      </c>
      <c r="C111" s="151" t="s">
        <v>352</v>
      </c>
      <c r="D111" s="147"/>
      <c r="E111" s="203" t="s">
        <v>349</v>
      </c>
      <c r="F111" s="149">
        <f>F112</f>
        <v>0</v>
      </c>
      <c r="G111" s="149">
        <f>G112</f>
        <v>0</v>
      </c>
      <c r="H111" s="149">
        <f>H112</f>
        <v>0</v>
      </c>
      <c r="J111" s="241"/>
      <c r="K111" s="241"/>
    </row>
    <row r="112" spans="1:11" s="150" customFormat="1" ht="12.75">
      <c r="A112" s="145" t="s">
        <v>253</v>
      </c>
      <c r="B112" s="146" t="s">
        <v>45</v>
      </c>
      <c r="C112" s="151" t="s">
        <v>352</v>
      </c>
      <c r="D112" s="151">
        <v>200</v>
      </c>
      <c r="E112" s="203" t="s">
        <v>177</v>
      </c>
      <c r="F112" s="149">
        <v>0</v>
      </c>
      <c r="G112" s="149">
        <v>0</v>
      </c>
      <c r="H112" s="149">
        <f>G112</f>
        <v>0</v>
      </c>
      <c r="J112" s="241"/>
      <c r="K112" s="241"/>
    </row>
    <row r="113" spans="1:11" s="150" customFormat="1" ht="12.75">
      <c r="A113" s="145" t="s">
        <v>253</v>
      </c>
      <c r="B113" s="146" t="s">
        <v>45</v>
      </c>
      <c r="C113" s="151" t="s">
        <v>333</v>
      </c>
      <c r="D113" s="147"/>
      <c r="E113" s="203" t="s">
        <v>334</v>
      </c>
      <c r="F113" s="149"/>
      <c r="G113" s="149">
        <f>G114</f>
        <v>300000</v>
      </c>
      <c r="H113" s="149">
        <f>G113</f>
        <v>300000</v>
      </c>
      <c r="J113" s="241"/>
      <c r="K113" s="241"/>
    </row>
    <row r="114" spans="1:11" s="150" customFormat="1" ht="12.75">
      <c r="A114" s="145" t="s">
        <v>253</v>
      </c>
      <c r="B114" s="146" t="s">
        <v>45</v>
      </c>
      <c r="C114" s="151" t="s">
        <v>333</v>
      </c>
      <c r="D114" s="151">
        <v>200</v>
      </c>
      <c r="E114" s="203" t="s">
        <v>177</v>
      </c>
      <c r="F114" s="149"/>
      <c r="G114" s="149">
        <v>300000</v>
      </c>
      <c r="H114" s="149">
        <f>G114</f>
        <v>300000</v>
      </c>
      <c r="J114" s="241"/>
      <c r="K114" s="241"/>
    </row>
    <row r="115" spans="1:11" s="150" customFormat="1" ht="12.75">
      <c r="A115" s="145" t="s">
        <v>253</v>
      </c>
      <c r="B115" s="146" t="s">
        <v>45</v>
      </c>
      <c r="C115" s="151" t="s">
        <v>340</v>
      </c>
      <c r="D115" s="147"/>
      <c r="E115" s="203" t="s">
        <v>341</v>
      </c>
      <c r="F115" s="149">
        <f>F116</f>
        <v>52155</v>
      </c>
      <c r="G115" s="149"/>
      <c r="H115" s="149">
        <f>F115</f>
        <v>52155</v>
      </c>
      <c r="J115" s="241"/>
      <c r="K115" s="241"/>
    </row>
    <row r="116" spans="1:8" ht="12.75">
      <c r="A116" s="85" t="s">
        <v>253</v>
      </c>
      <c r="B116" s="111" t="s">
        <v>45</v>
      </c>
      <c r="C116" s="96" t="s">
        <v>340</v>
      </c>
      <c r="D116" s="96">
        <v>200</v>
      </c>
      <c r="E116" s="100" t="s">
        <v>177</v>
      </c>
      <c r="F116" s="98">
        <v>52155</v>
      </c>
      <c r="G116" s="98"/>
      <c r="H116" s="98">
        <f>F116</f>
        <v>52155</v>
      </c>
    </row>
    <row r="117" spans="1:8" ht="12.75">
      <c r="A117" s="85" t="s">
        <v>253</v>
      </c>
      <c r="B117" s="111" t="s">
        <v>45</v>
      </c>
      <c r="C117" s="96" t="s">
        <v>350</v>
      </c>
      <c r="D117" s="109"/>
      <c r="E117" s="100" t="s">
        <v>346</v>
      </c>
      <c r="F117" s="98" t="s">
        <v>362</v>
      </c>
      <c r="G117" s="98">
        <f>G118</f>
        <v>0</v>
      </c>
      <c r="H117" s="98">
        <f>G117</f>
        <v>0</v>
      </c>
    </row>
    <row r="118" spans="1:8" ht="12.75">
      <c r="A118" s="85" t="s">
        <v>253</v>
      </c>
      <c r="B118" s="111" t="s">
        <v>45</v>
      </c>
      <c r="C118" s="96" t="s">
        <v>350</v>
      </c>
      <c r="D118" s="96">
        <v>200</v>
      </c>
      <c r="E118" s="100" t="s">
        <v>177</v>
      </c>
      <c r="F118" s="98"/>
      <c r="G118" s="98">
        <v>0</v>
      </c>
      <c r="H118" s="98">
        <f>G118</f>
        <v>0</v>
      </c>
    </row>
    <row r="119" spans="1:8" ht="12.75">
      <c r="A119" s="85" t="s">
        <v>253</v>
      </c>
      <c r="B119" s="111" t="s">
        <v>45</v>
      </c>
      <c r="C119" s="63" t="s">
        <v>244</v>
      </c>
      <c r="D119" s="109"/>
      <c r="E119" s="100" t="s">
        <v>243</v>
      </c>
      <c r="F119" s="98">
        <f>F120</f>
        <v>5781455</v>
      </c>
      <c r="G119" s="98">
        <f>G120</f>
        <v>1167545</v>
      </c>
      <c r="H119" s="98">
        <f>F119+G119</f>
        <v>6949000</v>
      </c>
    </row>
    <row r="120" spans="1:8" ht="12.75">
      <c r="A120" s="85" t="s">
        <v>253</v>
      </c>
      <c r="B120" s="111" t="s">
        <v>45</v>
      </c>
      <c r="C120" s="63" t="s">
        <v>244</v>
      </c>
      <c r="D120" s="109">
        <v>200</v>
      </c>
      <c r="E120" s="99" t="s">
        <v>177</v>
      </c>
      <c r="F120" s="98">
        <f>4460773+1320682</f>
        <v>5781455</v>
      </c>
      <c r="G120" s="98">
        <v>1167545</v>
      </c>
      <c r="H120" s="98">
        <f>F120+G120</f>
        <v>6949000</v>
      </c>
    </row>
    <row r="121" spans="1:8" ht="22.5">
      <c r="A121" s="85" t="s">
        <v>253</v>
      </c>
      <c r="B121" s="111" t="s">
        <v>45</v>
      </c>
      <c r="C121" s="63" t="s">
        <v>496</v>
      </c>
      <c r="D121" s="109"/>
      <c r="E121" s="99" t="s">
        <v>476</v>
      </c>
      <c r="F121" s="98">
        <f>F122</f>
        <v>999999</v>
      </c>
      <c r="G121" s="98"/>
      <c r="H121" s="98">
        <f>H122</f>
        <v>999999</v>
      </c>
    </row>
    <row r="122" spans="1:8" ht="12.75">
      <c r="A122" s="85" t="s">
        <v>253</v>
      </c>
      <c r="B122" s="111" t="s">
        <v>45</v>
      </c>
      <c r="C122" s="63" t="s">
        <v>496</v>
      </c>
      <c r="D122" s="109">
        <v>200</v>
      </c>
      <c r="E122" s="99" t="s">
        <v>177</v>
      </c>
      <c r="F122" s="98">
        <v>999999</v>
      </c>
      <c r="G122" s="98"/>
      <c r="H122" s="98">
        <f>F122</f>
        <v>999999</v>
      </c>
    </row>
    <row r="123" spans="1:8" ht="22.5">
      <c r="A123" s="85" t="s">
        <v>253</v>
      </c>
      <c r="B123" s="111" t="s">
        <v>45</v>
      </c>
      <c r="C123" s="63" t="s">
        <v>497</v>
      </c>
      <c r="D123" s="109"/>
      <c r="E123" s="99" t="s">
        <v>477</v>
      </c>
      <c r="F123" s="98"/>
      <c r="G123" s="98">
        <f>G124</f>
        <v>53001</v>
      </c>
      <c r="H123" s="98">
        <f>G123</f>
        <v>53001</v>
      </c>
    </row>
    <row r="124" spans="1:8" ht="12.75">
      <c r="A124" s="85" t="s">
        <v>253</v>
      </c>
      <c r="B124" s="111" t="s">
        <v>45</v>
      </c>
      <c r="C124" s="63" t="s">
        <v>497</v>
      </c>
      <c r="D124" s="109">
        <v>200</v>
      </c>
      <c r="E124" s="99" t="s">
        <v>177</v>
      </c>
      <c r="F124" s="98"/>
      <c r="G124" s="98">
        <v>53001</v>
      </c>
      <c r="H124" s="98">
        <f>G124</f>
        <v>53001</v>
      </c>
    </row>
    <row r="125" spans="1:8" ht="12.75">
      <c r="A125" s="85" t="s">
        <v>253</v>
      </c>
      <c r="B125" s="111" t="s">
        <v>45</v>
      </c>
      <c r="C125" s="63" t="s">
        <v>484</v>
      </c>
      <c r="D125" s="109"/>
      <c r="E125" s="99" t="s">
        <v>486</v>
      </c>
      <c r="F125" s="98"/>
      <c r="G125" s="98">
        <f>G126</f>
        <v>761000</v>
      </c>
      <c r="H125" s="98">
        <f>H126</f>
        <v>761000</v>
      </c>
    </row>
    <row r="126" spans="1:8" ht="12.75">
      <c r="A126" s="85" t="s">
        <v>253</v>
      </c>
      <c r="B126" s="111" t="s">
        <v>45</v>
      </c>
      <c r="C126" s="63" t="s">
        <v>484</v>
      </c>
      <c r="D126" s="109">
        <v>200</v>
      </c>
      <c r="E126" s="99" t="s">
        <v>487</v>
      </c>
      <c r="F126" s="98"/>
      <c r="G126" s="98">
        <v>761000</v>
      </c>
      <c r="H126" s="98">
        <v>761000</v>
      </c>
    </row>
    <row r="127" spans="1:8" ht="12.75">
      <c r="A127" s="85" t="s">
        <v>253</v>
      </c>
      <c r="B127" s="101" t="s">
        <v>47</v>
      </c>
      <c r="C127" s="96"/>
      <c r="D127" s="96"/>
      <c r="E127" s="167" t="s">
        <v>48</v>
      </c>
      <c r="F127" s="104"/>
      <c r="G127" s="104">
        <f>G128</f>
        <v>7863708.540000001</v>
      </c>
      <c r="H127" s="104">
        <f>F127+G127</f>
        <v>7863708.540000001</v>
      </c>
    </row>
    <row r="128" spans="1:8" ht="12.75">
      <c r="A128" s="85" t="s">
        <v>253</v>
      </c>
      <c r="B128" s="111" t="s">
        <v>47</v>
      </c>
      <c r="C128" s="96" t="s">
        <v>292</v>
      </c>
      <c r="D128" s="96"/>
      <c r="E128" s="99"/>
      <c r="F128" s="98"/>
      <c r="G128" s="98">
        <f>G129+G130+G131</f>
        <v>7863708.540000001</v>
      </c>
      <c r="H128" s="98">
        <f>H129+H130+H131</f>
        <v>7863708.540000001</v>
      </c>
    </row>
    <row r="129" spans="1:8" ht="33.75">
      <c r="A129" s="85" t="s">
        <v>253</v>
      </c>
      <c r="B129" s="111" t="s">
        <v>47</v>
      </c>
      <c r="C129" s="96" t="s">
        <v>292</v>
      </c>
      <c r="D129" s="96">
        <v>100</v>
      </c>
      <c r="E129" s="99" t="s">
        <v>258</v>
      </c>
      <c r="F129" s="98"/>
      <c r="G129" s="98">
        <v>6195247.23</v>
      </c>
      <c r="H129" s="98">
        <f>SUM(F129+G129)</f>
        <v>6195247.23</v>
      </c>
    </row>
    <row r="130" spans="1:8" ht="12.75">
      <c r="A130" s="85" t="s">
        <v>253</v>
      </c>
      <c r="B130" s="111" t="s">
        <v>47</v>
      </c>
      <c r="C130" s="96" t="s">
        <v>292</v>
      </c>
      <c r="D130" s="96">
        <v>200</v>
      </c>
      <c r="E130" s="99" t="s">
        <v>177</v>
      </c>
      <c r="F130" s="98"/>
      <c r="G130" s="98">
        <v>1646570.11</v>
      </c>
      <c r="H130" s="98">
        <f>SUM(F130+G130)</f>
        <v>1646570.11</v>
      </c>
    </row>
    <row r="131" spans="1:8" ht="12.75">
      <c r="A131" s="85" t="s">
        <v>253</v>
      </c>
      <c r="B131" s="111" t="s">
        <v>47</v>
      </c>
      <c r="C131" s="96" t="s">
        <v>292</v>
      </c>
      <c r="D131" s="96">
        <v>800</v>
      </c>
      <c r="E131" s="99" t="s">
        <v>127</v>
      </c>
      <c r="F131" s="98"/>
      <c r="G131" s="98">
        <v>21891.2</v>
      </c>
      <c r="H131" s="98">
        <f>SUM(F131+G131)</f>
        <v>21891.2</v>
      </c>
    </row>
    <row r="132" spans="1:8" ht="12.75">
      <c r="A132" s="85" t="s">
        <v>253</v>
      </c>
      <c r="B132" s="116" t="s">
        <v>49</v>
      </c>
      <c r="C132" s="110"/>
      <c r="D132" s="110"/>
      <c r="E132" s="90" t="s">
        <v>50</v>
      </c>
      <c r="F132" s="104">
        <f aca="true" t="shared" si="2" ref="F132:H134">F133</f>
        <v>0</v>
      </c>
      <c r="G132" s="104">
        <f t="shared" si="2"/>
        <v>100000</v>
      </c>
      <c r="H132" s="104">
        <f t="shared" si="2"/>
        <v>100000</v>
      </c>
    </row>
    <row r="133" spans="1:8" ht="12.75">
      <c r="A133" s="85" t="s">
        <v>253</v>
      </c>
      <c r="B133" s="92" t="s">
        <v>51</v>
      </c>
      <c r="C133" s="96"/>
      <c r="D133" s="96"/>
      <c r="E133" s="114" t="s">
        <v>293</v>
      </c>
      <c r="F133" s="104">
        <f>F134</f>
        <v>0</v>
      </c>
      <c r="G133" s="104">
        <f t="shared" si="2"/>
        <v>100000</v>
      </c>
      <c r="H133" s="104">
        <f t="shared" si="2"/>
        <v>100000</v>
      </c>
    </row>
    <row r="134" spans="1:8" ht="12.75">
      <c r="A134" s="85" t="s">
        <v>253</v>
      </c>
      <c r="B134" s="95" t="s">
        <v>51</v>
      </c>
      <c r="C134" s="96" t="s">
        <v>294</v>
      </c>
      <c r="D134" s="96"/>
      <c r="E134" s="94" t="s">
        <v>76</v>
      </c>
      <c r="F134" s="97"/>
      <c r="G134" s="98">
        <f>G135</f>
        <v>100000</v>
      </c>
      <c r="H134" s="98">
        <f t="shared" si="2"/>
        <v>100000</v>
      </c>
    </row>
    <row r="135" spans="1:8" ht="12.75">
      <c r="A135" s="85" t="s">
        <v>253</v>
      </c>
      <c r="B135" s="95" t="s">
        <v>51</v>
      </c>
      <c r="C135" s="96" t="s">
        <v>294</v>
      </c>
      <c r="D135" s="96">
        <v>200</v>
      </c>
      <c r="E135" s="99" t="s">
        <v>177</v>
      </c>
      <c r="F135" s="97"/>
      <c r="G135" s="98">
        <v>100000</v>
      </c>
      <c r="H135" s="98">
        <f>SUM(F135+G135)</f>
        <v>100000</v>
      </c>
    </row>
    <row r="136" spans="1:8" ht="12.75">
      <c r="A136" s="85" t="s">
        <v>253</v>
      </c>
      <c r="B136" s="119" t="s">
        <v>53</v>
      </c>
      <c r="C136" s="107"/>
      <c r="D136" s="107"/>
      <c r="E136" s="90" t="s">
        <v>295</v>
      </c>
      <c r="F136" s="91">
        <f>F137</f>
        <v>0</v>
      </c>
      <c r="G136" s="91">
        <f>G137</f>
        <v>1403000</v>
      </c>
      <c r="H136" s="91">
        <f>H137</f>
        <v>1403000</v>
      </c>
    </row>
    <row r="137" spans="1:8" ht="12.75">
      <c r="A137" s="85" t="s">
        <v>253</v>
      </c>
      <c r="B137" s="101" t="s">
        <v>55</v>
      </c>
      <c r="C137" s="113"/>
      <c r="D137" s="113"/>
      <c r="E137" s="114" t="s">
        <v>56</v>
      </c>
      <c r="F137" s="104">
        <f>F138+F144+F145+F146</f>
        <v>0</v>
      </c>
      <c r="G137" s="104">
        <f>G138+G144+G146</f>
        <v>1403000</v>
      </c>
      <c r="H137" s="104">
        <f>H138+H144+H146</f>
        <v>1403000</v>
      </c>
    </row>
    <row r="138" spans="1:8" ht="15" customHeight="1">
      <c r="A138" s="85" t="s">
        <v>253</v>
      </c>
      <c r="B138" s="102" t="s">
        <v>55</v>
      </c>
      <c r="C138" s="96" t="s">
        <v>124</v>
      </c>
      <c r="D138" s="96"/>
      <c r="E138" s="99" t="s">
        <v>123</v>
      </c>
      <c r="F138" s="98">
        <f>F139</f>
        <v>0</v>
      </c>
      <c r="G138" s="98">
        <f>G139+G140+G141+G142+G143</f>
        <v>1403000</v>
      </c>
      <c r="H138" s="98">
        <f>H139+H140+H141+H142+H143</f>
        <v>1403000</v>
      </c>
    </row>
    <row r="139" spans="1:8" ht="33.75" hidden="1">
      <c r="A139" s="85" t="s">
        <v>253</v>
      </c>
      <c r="B139" s="102" t="s">
        <v>55</v>
      </c>
      <c r="C139" s="96" t="s">
        <v>296</v>
      </c>
      <c r="D139" s="96">
        <v>100</v>
      </c>
      <c r="E139" s="99" t="s">
        <v>258</v>
      </c>
      <c r="F139" s="98"/>
      <c r="G139" s="98">
        <v>0</v>
      </c>
      <c r="H139" s="98">
        <f>SUM(F139+G139)</f>
        <v>0</v>
      </c>
    </row>
    <row r="140" spans="1:8" ht="12.75" hidden="1">
      <c r="A140" s="85" t="s">
        <v>253</v>
      </c>
      <c r="B140" s="102" t="s">
        <v>55</v>
      </c>
      <c r="C140" s="96" t="s">
        <v>296</v>
      </c>
      <c r="D140" s="96">
        <v>200</v>
      </c>
      <c r="E140" s="99" t="s">
        <v>177</v>
      </c>
      <c r="F140" s="98"/>
      <c r="G140" s="98">
        <v>0</v>
      </c>
      <c r="H140" s="98">
        <f>SUM(F140+G140)</f>
        <v>0</v>
      </c>
    </row>
    <row r="141" spans="1:8" ht="12.75" hidden="1">
      <c r="A141" s="85" t="s">
        <v>253</v>
      </c>
      <c r="B141" s="102" t="s">
        <v>55</v>
      </c>
      <c r="C141" s="96" t="s">
        <v>296</v>
      </c>
      <c r="D141" s="96">
        <v>300</v>
      </c>
      <c r="E141" s="99" t="s">
        <v>90</v>
      </c>
      <c r="F141" s="98"/>
      <c r="G141" s="98">
        <v>0</v>
      </c>
      <c r="H141" s="98">
        <f>SUM(F141+G141)</f>
        <v>0</v>
      </c>
    </row>
    <row r="142" spans="1:8" ht="12.75">
      <c r="A142" s="85" t="s">
        <v>253</v>
      </c>
      <c r="B142" s="102" t="s">
        <v>55</v>
      </c>
      <c r="C142" s="96" t="s">
        <v>124</v>
      </c>
      <c r="D142" s="96">
        <v>500</v>
      </c>
      <c r="E142" s="103" t="s">
        <v>126</v>
      </c>
      <c r="F142" s="98"/>
      <c r="G142" s="98">
        <v>1403000</v>
      </c>
      <c r="H142" s="98">
        <f>G142</f>
        <v>1403000</v>
      </c>
    </row>
    <row r="143" spans="1:8" ht="12.75" hidden="1">
      <c r="A143" s="85" t="s">
        <v>253</v>
      </c>
      <c r="B143" s="102" t="s">
        <v>55</v>
      </c>
      <c r="C143" s="96" t="s">
        <v>296</v>
      </c>
      <c r="D143" s="96">
        <v>800</v>
      </c>
      <c r="E143" s="99" t="s">
        <v>127</v>
      </c>
      <c r="F143" s="98"/>
      <c r="G143" s="98">
        <v>0</v>
      </c>
      <c r="H143" s="98">
        <f>SUM(F143+G143)</f>
        <v>0</v>
      </c>
    </row>
    <row r="144" spans="1:8" ht="22.5" hidden="1">
      <c r="A144" s="85" t="s">
        <v>253</v>
      </c>
      <c r="B144" s="102" t="s">
        <v>55</v>
      </c>
      <c r="C144" s="96" t="s">
        <v>297</v>
      </c>
      <c r="D144" s="96"/>
      <c r="E144" s="99" t="s">
        <v>298</v>
      </c>
      <c r="F144" s="98"/>
      <c r="G144" s="98">
        <f>G145</f>
        <v>0</v>
      </c>
      <c r="H144" s="98">
        <f>F144+G144</f>
        <v>0</v>
      </c>
    </row>
    <row r="145" spans="1:8" ht="12.75" hidden="1">
      <c r="A145" s="85" t="s">
        <v>253</v>
      </c>
      <c r="B145" s="102" t="s">
        <v>55</v>
      </c>
      <c r="C145" s="96" t="s">
        <v>297</v>
      </c>
      <c r="D145" s="96">
        <v>200</v>
      </c>
      <c r="E145" s="99" t="s">
        <v>177</v>
      </c>
      <c r="F145" s="98"/>
      <c r="G145" s="98">
        <v>0</v>
      </c>
      <c r="H145" s="98">
        <f>F145+G145</f>
        <v>0</v>
      </c>
    </row>
    <row r="146" spans="1:8" ht="22.5" hidden="1">
      <c r="A146" s="85" t="s">
        <v>253</v>
      </c>
      <c r="B146" s="102" t="s">
        <v>55</v>
      </c>
      <c r="C146" s="96" t="s">
        <v>299</v>
      </c>
      <c r="D146" s="96"/>
      <c r="E146" s="99" t="s">
        <v>132</v>
      </c>
      <c r="F146" s="98">
        <f>F147</f>
        <v>0</v>
      </c>
      <c r="G146" s="98">
        <v>0</v>
      </c>
      <c r="H146" s="98">
        <f>H147</f>
        <v>0</v>
      </c>
    </row>
    <row r="147" spans="1:8" ht="12.75" hidden="1">
      <c r="A147" s="85" t="s">
        <v>253</v>
      </c>
      <c r="B147" s="102" t="s">
        <v>55</v>
      </c>
      <c r="C147" s="96" t="s">
        <v>299</v>
      </c>
      <c r="D147" s="96">
        <v>200</v>
      </c>
      <c r="E147" s="99" t="s">
        <v>177</v>
      </c>
      <c r="F147" s="98"/>
      <c r="G147" s="98">
        <v>0</v>
      </c>
      <c r="H147" s="98">
        <f>SUM(F147+G147)</f>
        <v>0</v>
      </c>
    </row>
    <row r="148" spans="1:8" ht="12.75">
      <c r="A148" s="85" t="s">
        <v>253</v>
      </c>
      <c r="B148" s="116" t="s">
        <v>57</v>
      </c>
      <c r="C148" s="110"/>
      <c r="D148" s="110"/>
      <c r="E148" s="90" t="s">
        <v>58</v>
      </c>
      <c r="F148" s="104">
        <f>F149+F152</f>
        <v>763273</v>
      </c>
      <c r="G148" s="104">
        <f>G149+G152</f>
        <v>990400</v>
      </c>
      <c r="H148" s="104">
        <f>H149+H152</f>
        <v>1753673</v>
      </c>
    </row>
    <row r="149" spans="1:8" ht="12.75">
      <c r="A149" s="85" t="s">
        <v>253</v>
      </c>
      <c r="B149" s="101" t="s">
        <v>59</v>
      </c>
      <c r="C149" s="96"/>
      <c r="D149" s="96"/>
      <c r="E149" s="114" t="s">
        <v>60</v>
      </c>
      <c r="F149" s="104">
        <f>F150</f>
        <v>0</v>
      </c>
      <c r="G149" s="104">
        <f>G150</f>
        <v>200000</v>
      </c>
      <c r="H149" s="104">
        <f>H150</f>
        <v>200000</v>
      </c>
    </row>
    <row r="150" spans="1:8" ht="22.5">
      <c r="A150" s="85" t="s">
        <v>253</v>
      </c>
      <c r="B150" s="102" t="s">
        <v>59</v>
      </c>
      <c r="C150" s="96" t="s">
        <v>300</v>
      </c>
      <c r="D150" s="96"/>
      <c r="E150" s="99" t="s">
        <v>91</v>
      </c>
      <c r="F150" s="104"/>
      <c r="G150" s="98">
        <f>G151</f>
        <v>200000</v>
      </c>
      <c r="H150" s="98">
        <f>H151</f>
        <v>200000</v>
      </c>
    </row>
    <row r="151" spans="1:8" ht="12.75">
      <c r="A151" s="85" t="s">
        <v>253</v>
      </c>
      <c r="B151" s="102" t="s">
        <v>59</v>
      </c>
      <c r="C151" s="96" t="s">
        <v>300</v>
      </c>
      <c r="D151" s="96">
        <v>300</v>
      </c>
      <c r="E151" s="120" t="s">
        <v>90</v>
      </c>
      <c r="F151" s="104"/>
      <c r="G151" s="98">
        <v>200000</v>
      </c>
      <c r="H151" s="98">
        <f>SUM(F151+G151)</f>
        <v>200000</v>
      </c>
    </row>
    <row r="152" spans="1:8" ht="12.75">
      <c r="A152" s="92" t="s">
        <v>253</v>
      </c>
      <c r="B152" s="101" t="s">
        <v>61</v>
      </c>
      <c r="C152" s="115"/>
      <c r="D152" s="115"/>
      <c r="E152" s="121" t="s">
        <v>62</v>
      </c>
      <c r="F152" s="104">
        <f>F155+F157+F163</f>
        <v>763273</v>
      </c>
      <c r="G152" s="104">
        <f>G157+G159+G165+G167</f>
        <v>790400</v>
      </c>
      <c r="H152" s="104">
        <f>F152+G152</f>
        <v>1553673</v>
      </c>
    </row>
    <row r="153" spans="1:8" ht="22.5" hidden="1">
      <c r="A153" s="85" t="s">
        <v>253</v>
      </c>
      <c r="B153" s="102" t="s">
        <v>61</v>
      </c>
      <c r="C153" s="96" t="s">
        <v>301</v>
      </c>
      <c r="D153" s="96"/>
      <c r="E153" s="99" t="s">
        <v>302</v>
      </c>
      <c r="F153" s="98"/>
      <c r="G153" s="98">
        <v>0</v>
      </c>
      <c r="H153" s="98">
        <f>SUM(F153+G153)</f>
        <v>0</v>
      </c>
    </row>
    <row r="154" spans="1:8" ht="22.5" hidden="1">
      <c r="A154" s="85" t="s">
        <v>253</v>
      </c>
      <c r="B154" s="102" t="s">
        <v>61</v>
      </c>
      <c r="C154" s="96" t="s">
        <v>303</v>
      </c>
      <c r="D154" s="96"/>
      <c r="E154" s="99" t="s">
        <v>304</v>
      </c>
      <c r="F154" s="98"/>
      <c r="G154" s="98">
        <v>0</v>
      </c>
      <c r="H154" s="98">
        <f>SUM(F154+G154)</f>
        <v>0</v>
      </c>
    </row>
    <row r="155" spans="1:8" ht="12.75">
      <c r="A155" s="85" t="s">
        <v>253</v>
      </c>
      <c r="B155" s="102" t="s">
        <v>61</v>
      </c>
      <c r="C155" s="96" t="s">
        <v>337</v>
      </c>
      <c r="D155" s="96"/>
      <c r="E155" s="99" t="s">
        <v>309</v>
      </c>
      <c r="F155" s="98">
        <f>F156</f>
        <v>0</v>
      </c>
      <c r="G155" s="98"/>
      <c r="H155" s="98"/>
    </row>
    <row r="156" spans="1:8" ht="12.75">
      <c r="A156" s="85" t="s">
        <v>253</v>
      </c>
      <c r="B156" s="102" t="s">
        <v>61</v>
      </c>
      <c r="C156" s="96" t="s">
        <v>337</v>
      </c>
      <c r="D156" s="96">
        <v>200</v>
      </c>
      <c r="E156" s="99" t="s">
        <v>177</v>
      </c>
      <c r="F156" s="98">
        <v>0</v>
      </c>
      <c r="G156" s="98"/>
      <c r="H156" s="98"/>
    </row>
    <row r="157" spans="1:11" s="150" customFormat="1" ht="22.5">
      <c r="A157" s="145" t="s">
        <v>253</v>
      </c>
      <c r="B157" s="231" t="s">
        <v>61</v>
      </c>
      <c r="C157" s="151" t="s">
        <v>100</v>
      </c>
      <c r="D157" s="151"/>
      <c r="E157" s="148" t="s">
        <v>305</v>
      </c>
      <c r="F157" s="149">
        <f>F158</f>
        <v>681673</v>
      </c>
      <c r="G157" s="149">
        <f>G158</f>
        <v>406000</v>
      </c>
      <c r="H157" s="149">
        <f>G157+F157</f>
        <v>1087673</v>
      </c>
      <c r="J157" s="241"/>
      <c r="K157" s="241"/>
    </row>
    <row r="158" spans="1:11" s="150" customFormat="1" ht="12.75">
      <c r="A158" s="145" t="s">
        <v>253</v>
      </c>
      <c r="B158" s="231" t="s">
        <v>61</v>
      </c>
      <c r="C158" s="151" t="s">
        <v>100</v>
      </c>
      <c r="D158" s="147">
        <v>300</v>
      </c>
      <c r="E158" s="232" t="s">
        <v>90</v>
      </c>
      <c r="F158" s="149">
        <v>681673</v>
      </c>
      <c r="G158" s="149">
        <f>440000-34000</f>
        <v>406000</v>
      </c>
      <c r="H158" s="149">
        <f>F158+G158</f>
        <v>1087673</v>
      </c>
      <c r="J158" s="241"/>
      <c r="K158" s="241"/>
    </row>
    <row r="159" spans="1:11" s="150" customFormat="1" ht="24">
      <c r="A159" s="145" t="s">
        <v>253</v>
      </c>
      <c r="B159" s="231" t="s">
        <v>61</v>
      </c>
      <c r="C159" s="151" t="s">
        <v>103</v>
      </c>
      <c r="D159" s="147"/>
      <c r="E159" s="232" t="s">
        <v>306</v>
      </c>
      <c r="F159" s="149"/>
      <c r="G159" s="149">
        <f>G160</f>
        <v>54400</v>
      </c>
      <c r="H159" s="149">
        <f>G159</f>
        <v>54400</v>
      </c>
      <c r="J159" s="241"/>
      <c r="K159" s="241"/>
    </row>
    <row r="160" spans="1:11" s="150" customFormat="1" ht="24">
      <c r="A160" s="145" t="s">
        <v>253</v>
      </c>
      <c r="B160" s="231" t="s">
        <v>61</v>
      </c>
      <c r="C160" s="151" t="s">
        <v>105</v>
      </c>
      <c r="D160" s="147"/>
      <c r="E160" s="232" t="s">
        <v>104</v>
      </c>
      <c r="F160" s="149"/>
      <c r="G160" s="149">
        <f>G161</f>
        <v>54400</v>
      </c>
      <c r="H160" s="149">
        <f>G160</f>
        <v>54400</v>
      </c>
      <c r="J160" s="241"/>
      <c r="K160" s="241"/>
    </row>
    <row r="161" spans="1:11" s="150" customFormat="1" ht="24">
      <c r="A161" s="145" t="s">
        <v>253</v>
      </c>
      <c r="B161" s="231" t="s">
        <v>61</v>
      </c>
      <c r="C161" s="151" t="s">
        <v>107</v>
      </c>
      <c r="D161" s="147"/>
      <c r="E161" s="232" t="s">
        <v>106</v>
      </c>
      <c r="F161" s="149"/>
      <c r="G161" s="149">
        <f>G162</f>
        <v>54400</v>
      </c>
      <c r="H161" s="149">
        <f>G161</f>
        <v>54400</v>
      </c>
      <c r="J161" s="241"/>
      <c r="K161" s="241"/>
    </row>
    <row r="162" spans="1:11" s="150" customFormat="1" ht="12.75">
      <c r="A162" s="145" t="s">
        <v>253</v>
      </c>
      <c r="B162" s="231" t="s">
        <v>61</v>
      </c>
      <c r="C162" s="151" t="s">
        <v>107</v>
      </c>
      <c r="D162" s="147">
        <v>300</v>
      </c>
      <c r="E162" s="232" t="s">
        <v>90</v>
      </c>
      <c r="F162" s="149"/>
      <c r="G162" s="149">
        <v>54400</v>
      </c>
      <c r="H162" s="149">
        <f>G162</f>
        <v>54400</v>
      </c>
      <c r="J162" s="241"/>
      <c r="K162" s="241"/>
    </row>
    <row r="163" spans="1:11" s="150" customFormat="1" ht="24">
      <c r="A163" s="145" t="s">
        <v>253</v>
      </c>
      <c r="B163" s="231" t="s">
        <v>61</v>
      </c>
      <c r="C163" s="147" t="s">
        <v>109</v>
      </c>
      <c r="D163" s="147"/>
      <c r="E163" s="232" t="s">
        <v>307</v>
      </c>
      <c r="F163" s="149">
        <f>F164</f>
        <v>81600</v>
      </c>
      <c r="G163" s="149"/>
      <c r="H163" s="149">
        <f>F163</f>
        <v>81600</v>
      </c>
      <c r="J163" s="241"/>
      <c r="K163" s="241"/>
    </row>
    <row r="164" spans="1:11" s="150" customFormat="1" ht="12.75">
      <c r="A164" s="145" t="s">
        <v>253</v>
      </c>
      <c r="B164" s="231" t="s">
        <v>61</v>
      </c>
      <c r="C164" s="147" t="s">
        <v>109</v>
      </c>
      <c r="D164" s="147">
        <v>300</v>
      </c>
      <c r="E164" s="232" t="s">
        <v>90</v>
      </c>
      <c r="F164" s="149">
        <v>81600</v>
      </c>
      <c r="G164" s="149"/>
      <c r="H164" s="149">
        <f>F164</f>
        <v>81600</v>
      </c>
      <c r="J164" s="241"/>
      <c r="K164" s="241"/>
    </row>
    <row r="165" spans="1:11" s="150" customFormat="1" ht="12.75">
      <c r="A165" s="145" t="s">
        <v>253</v>
      </c>
      <c r="B165" s="231" t="s">
        <v>61</v>
      </c>
      <c r="C165" s="147" t="s">
        <v>308</v>
      </c>
      <c r="D165" s="147"/>
      <c r="E165" s="148" t="s">
        <v>309</v>
      </c>
      <c r="F165" s="149"/>
      <c r="G165" s="149">
        <f>G166</f>
        <v>300000</v>
      </c>
      <c r="H165" s="149">
        <f>H166</f>
        <v>300000</v>
      </c>
      <c r="J165" s="241"/>
      <c r="K165" s="241"/>
    </row>
    <row r="166" spans="1:11" s="150" customFormat="1" ht="12.75">
      <c r="A166" s="145" t="s">
        <v>253</v>
      </c>
      <c r="B166" s="231" t="s">
        <v>61</v>
      </c>
      <c r="C166" s="147" t="s">
        <v>308</v>
      </c>
      <c r="D166" s="151">
        <v>200</v>
      </c>
      <c r="E166" s="148" t="s">
        <v>177</v>
      </c>
      <c r="F166" s="149"/>
      <c r="G166" s="149">
        <v>300000</v>
      </c>
      <c r="H166" s="149">
        <f>G166</f>
        <v>300000</v>
      </c>
      <c r="J166" s="241"/>
      <c r="K166" s="241"/>
    </row>
    <row r="167" spans="1:8" ht="12.75">
      <c r="A167" s="85" t="s">
        <v>253</v>
      </c>
      <c r="B167" s="102" t="s">
        <v>61</v>
      </c>
      <c r="C167" s="109" t="s">
        <v>310</v>
      </c>
      <c r="D167" s="109"/>
      <c r="E167" s="99" t="s">
        <v>88</v>
      </c>
      <c r="F167" s="98"/>
      <c r="G167" s="98">
        <f>G168</f>
        <v>30000</v>
      </c>
      <c r="H167" s="98">
        <f>H168</f>
        <v>30000</v>
      </c>
    </row>
    <row r="168" spans="1:8" ht="12.75">
      <c r="A168" s="85" t="s">
        <v>253</v>
      </c>
      <c r="B168" s="102" t="s">
        <v>61</v>
      </c>
      <c r="C168" s="109" t="s">
        <v>310</v>
      </c>
      <c r="D168" s="109">
        <v>300</v>
      </c>
      <c r="E168" s="99" t="s">
        <v>90</v>
      </c>
      <c r="F168" s="98"/>
      <c r="G168" s="98">
        <v>30000</v>
      </c>
      <c r="H168" s="98">
        <f>G168</f>
        <v>30000</v>
      </c>
    </row>
    <row r="169" spans="1:8" ht="12.75">
      <c r="A169" s="85" t="s">
        <v>253</v>
      </c>
      <c r="B169" s="116" t="s">
        <v>63</v>
      </c>
      <c r="C169" s="110"/>
      <c r="D169" s="110"/>
      <c r="E169" s="90" t="s">
        <v>64</v>
      </c>
      <c r="F169" s="91">
        <f>SUM(F170)</f>
        <v>0</v>
      </c>
      <c r="G169" s="91">
        <f>SUM(G170)</f>
        <v>300000</v>
      </c>
      <c r="H169" s="91">
        <f>SUM(H170)</f>
        <v>300000</v>
      </c>
    </row>
    <row r="170" spans="1:8" ht="12.75">
      <c r="A170" s="85" t="s">
        <v>253</v>
      </c>
      <c r="B170" s="92" t="s">
        <v>493</v>
      </c>
      <c r="C170" s="105"/>
      <c r="D170" s="105"/>
      <c r="E170" s="114" t="s">
        <v>494</v>
      </c>
      <c r="F170" s="104">
        <f>F171</f>
        <v>0</v>
      </c>
      <c r="G170" s="104">
        <f>G171</f>
        <v>300000</v>
      </c>
      <c r="H170" s="104">
        <f>H171</f>
        <v>300000</v>
      </c>
    </row>
    <row r="171" spans="1:8" ht="22.5">
      <c r="A171" s="85" t="s">
        <v>253</v>
      </c>
      <c r="B171" s="95" t="s">
        <v>493</v>
      </c>
      <c r="C171" s="96" t="s">
        <v>311</v>
      </c>
      <c r="D171" s="96"/>
      <c r="E171" s="99" t="s">
        <v>148</v>
      </c>
      <c r="F171" s="97"/>
      <c r="G171" s="98">
        <f>G172</f>
        <v>300000</v>
      </c>
      <c r="H171" s="98">
        <f>H172</f>
        <v>300000</v>
      </c>
    </row>
    <row r="172" spans="1:8" ht="12.75">
      <c r="A172" s="85" t="s">
        <v>253</v>
      </c>
      <c r="B172" s="95" t="s">
        <v>493</v>
      </c>
      <c r="C172" s="96" t="s">
        <v>311</v>
      </c>
      <c r="D172" s="96">
        <v>200</v>
      </c>
      <c r="E172" s="99" t="s">
        <v>177</v>
      </c>
      <c r="F172" s="97"/>
      <c r="G172" s="98">
        <v>300000</v>
      </c>
      <c r="H172" s="98">
        <f>SUM(F172+G172)</f>
        <v>300000</v>
      </c>
    </row>
    <row r="173" spans="1:11" s="168" customFormat="1" ht="12.75">
      <c r="A173" s="92"/>
      <c r="B173" s="92" t="s">
        <v>358</v>
      </c>
      <c r="C173" s="115"/>
      <c r="D173" s="115"/>
      <c r="E173" s="167" t="s">
        <v>495</v>
      </c>
      <c r="F173" s="104"/>
      <c r="G173" s="104">
        <f>G175</f>
        <v>60000</v>
      </c>
      <c r="H173" s="104">
        <f>G173</f>
        <v>60000</v>
      </c>
      <c r="J173" s="242"/>
      <c r="K173" s="242"/>
    </row>
    <row r="174" spans="1:8" ht="12.75">
      <c r="A174" s="85"/>
      <c r="B174" s="95" t="s">
        <v>358</v>
      </c>
      <c r="C174" s="96" t="s">
        <v>470</v>
      </c>
      <c r="D174" s="96"/>
      <c r="E174" s="99" t="s">
        <v>471</v>
      </c>
      <c r="F174" s="97"/>
      <c r="G174" s="98">
        <f>G175</f>
        <v>60000</v>
      </c>
      <c r="H174" s="98">
        <f>H175</f>
        <v>60000</v>
      </c>
    </row>
    <row r="175" spans="1:8" ht="12.75">
      <c r="A175" s="85"/>
      <c r="B175" s="95" t="s">
        <v>358</v>
      </c>
      <c r="C175" s="96" t="s">
        <v>470</v>
      </c>
      <c r="D175" s="96">
        <v>700</v>
      </c>
      <c r="E175" s="99" t="s">
        <v>472</v>
      </c>
      <c r="F175" s="97"/>
      <c r="G175" s="98">
        <v>60000</v>
      </c>
      <c r="H175" s="98">
        <f>G175</f>
        <v>60000</v>
      </c>
    </row>
    <row r="176" spans="1:9" ht="12.75">
      <c r="A176" s="122"/>
      <c r="B176" s="92"/>
      <c r="C176" s="107"/>
      <c r="D176" s="107"/>
      <c r="E176" s="108" t="s">
        <v>312</v>
      </c>
      <c r="F176" s="104">
        <f>F11+F42+F47+F54+F76+F99+F132+F136+F148+F169+F152</f>
        <v>23674606.8</v>
      </c>
      <c r="G176" s="104">
        <f>G11+G42+G47+G54+G76+G132+G136+G148+G169+G173</f>
        <v>47935161.28</v>
      </c>
      <c r="H176" s="104">
        <f>H11+H42+H47+H54+H76+H132+H136+H148+H169+H175</f>
        <v>63857222.08</v>
      </c>
      <c r="I176" s="163">
        <f>63857222.08-H176</f>
        <v>0</v>
      </c>
    </row>
    <row r="177" spans="1:8" ht="13.5">
      <c r="A177" s="122"/>
      <c r="B177" s="80"/>
      <c r="C177" s="80"/>
      <c r="D177" s="80"/>
      <c r="E177" s="172" t="s">
        <v>374</v>
      </c>
      <c r="F177" s="123"/>
      <c r="G177" s="123"/>
      <c r="H177" s="124">
        <f>1!C56-7!H176</f>
        <v>5977317.420000002</v>
      </c>
    </row>
    <row r="178" spans="1:8" ht="12.75">
      <c r="A178" s="77"/>
      <c r="B178" s="78"/>
      <c r="C178" s="78"/>
      <c r="D178" s="78"/>
      <c r="E178" s="77"/>
      <c r="F178" s="79"/>
      <c r="G178" s="79"/>
      <c r="H178" s="125"/>
    </row>
    <row r="179" spans="1:8" ht="12.75">
      <c r="A179" s="77"/>
      <c r="B179" s="77"/>
      <c r="C179" s="165"/>
      <c r="D179" s="77"/>
      <c r="E179" s="77"/>
      <c r="F179" s="79"/>
      <c r="G179" s="79"/>
      <c r="H179" s="79"/>
    </row>
    <row r="180" spans="1:8" ht="12.75">
      <c r="A180" s="77"/>
      <c r="B180" s="77"/>
      <c r="C180" s="165"/>
      <c r="D180" s="77"/>
      <c r="E180" s="77"/>
      <c r="F180" s="79"/>
      <c r="G180" s="79"/>
      <c r="H180" s="79"/>
    </row>
  </sheetData>
  <sheetProtection/>
  <mergeCells count="11">
    <mergeCell ref="F7:H7"/>
    <mergeCell ref="B10:E10"/>
    <mergeCell ref="F1:H2"/>
    <mergeCell ref="B3:H3"/>
    <mergeCell ref="B4:H4"/>
    <mergeCell ref="B5:H5"/>
    <mergeCell ref="A7:A8"/>
    <mergeCell ref="B7:B8"/>
    <mergeCell ref="C7:C8"/>
    <mergeCell ref="D7:D8"/>
    <mergeCell ref="E7:E8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68" r:id="rId1"/>
  <rowBreaks count="3" manualBreakCount="3">
    <brk id="35" max="255" man="1"/>
    <brk id="75" max="255" man="1"/>
    <brk id="11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31"/>
  <sheetViews>
    <sheetView view="pageBreakPreview" zoomScale="60" zoomScalePageLayoutView="0" workbookViewId="0" topLeftCell="A1">
      <selection activeCell="J14" sqref="J14"/>
    </sheetView>
  </sheetViews>
  <sheetFormatPr defaultColWidth="9.140625" defaultRowHeight="12.75"/>
  <cols>
    <col min="1" max="1" width="5.8515625" style="127" customWidth="1"/>
    <col min="2" max="2" width="21.421875" style="127" customWidth="1"/>
    <col min="3" max="3" width="43.140625" style="127" customWidth="1"/>
    <col min="4" max="4" width="12.7109375" style="127" customWidth="1"/>
    <col min="5" max="5" width="12.28125" style="127" hidden="1" customWidth="1"/>
    <col min="6" max="16384" width="9.140625" style="127" customWidth="1"/>
  </cols>
  <sheetData>
    <row r="1" ht="15">
      <c r="D1" s="128" t="s">
        <v>314</v>
      </c>
    </row>
    <row r="2" ht="15">
      <c r="D2" s="129" t="s">
        <v>315</v>
      </c>
    </row>
    <row r="3" ht="15">
      <c r="D3" s="129" t="s">
        <v>316</v>
      </c>
    </row>
    <row r="4" ht="15">
      <c r="D4" s="129" t="s">
        <v>492</v>
      </c>
    </row>
    <row r="5" ht="15.75">
      <c r="D5" s="130"/>
    </row>
    <row r="6" spans="1:4" ht="15">
      <c r="A6" s="276" t="s">
        <v>317</v>
      </c>
      <c r="B6" s="276"/>
      <c r="C6" s="276"/>
      <c r="D6" s="276"/>
    </row>
    <row r="7" spans="1:4" ht="15">
      <c r="A7" s="276" t="s">
        <v>318</v>
      </c>
      <c r="B7" s="276"/>
      <c r="C7" s="276"/>
      <c r="D7" s="276"/>
    </row>
    <row r="8" spans="1:4" ht="15">
      <c r="A8" s="276" t="s">
        <v>371</v>
      </c>
      <c r="B8" s="276"/>
      <c r="C8" s="276"/>
      <c r="D8" s="276"/>
    </row>
    <row r="10" spans="1:5" ht="25.5">
      <c r="A10" s="131" t="s">
        <v>319</v>
      </c>
      <c r="B10" s="131" t="s">
        <v>320</v>
      </c>
      <c r="C10" s="132" t="s">
        <v>66</v>
      </c>
      <c r="D10" s="131" t="s">
        <v>372</v>
      </c>
      <c r="E10" s="131" t="s">
        <v>321</v>
      </c>
    </row>
    <row r="11" spans="1:5" ht="38.25">
      <c r="A11" s="133">
        <v>1</v>
      </c>
      <c r="B11" s="134" t="s">
        <v>363</v>
      </c>
      <c r="C11" s="135" t="s">
        <v>364</v>
      </c>
      <c r="D11" s="136">
        <f>D12-D14</f>
        <v>-6000000</v>
      </c>
      <c r="E11" s="131"/>
    </row>
    <row r="12" spans="1:5" ht="38.25">
      <c r="A12" s="133">
        <v>2</v>
      </c>
      <c r="B12" s="134" t="s">
        <v>365</v>
      </c>
      <c r="C12" s="135" t="s">
        <v>366</v>
      </c>
      <c r="D12" s="136">
        <v>0</v>
      </c>
      <c r="E12" s="131"/>
    </row>
    <row r="13" spans="1:5" ht="22.5">
      <c r="A13" s="133">
        <v>3</v>
      </c>
      <c r="B13" s="134" t="s">
        <v>367</v>
      </c>
      <c r="C13" s="134" t="s">
        <v>368</v>
      </c>
      <c r="D13" s="136">
        <v>0</v>
      </c>
      <c r="E13" s="131"/>
    </row>
    <row r="14" spans="1:5" ht="38.25">
      <c r="A14" s="133">
        <v>4</v>
      </c>
      <c r="B14" s="134" t="s">
        <v>369</v>
      </c>
      <c r="C14" s="135" t="s">
        <v>370</v>
      </c>
      <c r="D14" s="136">
        <v>6000000</v>
      </c>
      <c r="E14" s="131"/>
    </row>
    <row r="15" spans="1:5" ht="25.5">
      <c r="A15" s="133">
        <v>5</v>
      </c>
      <c r="B15" s="134" t="s">
        <v>322</v>
      </c>
      <c r="C15" s="135" t="s">
        <v>323</v>
      </c>
      <c r="D15" s="136">
        <f>D17-D16</f>
        <v>22682.579999998212</v>
      </c>
      <c r="E15" s="136"/>
    </row>
    <row r="16" spans="1:5" ht="25.5">
      <c r="A16" s="133">
        <v>6</v>
      </c>
      <c r="B16" s="137" t="s">
        <v>324</v>
      </c>
      <c r="C16" s="138" t="s">
        <v>325</v>
      </c>
      <c r="D16" s="136">
        <f>1!C56</f>
        <v>69834539.5</v>
      </c>
      <c r="E16" s="139"/>
    </row>
    <row r="17" spans="1:5" ht="25.5">
      <c r="A17" s="133">
        <v>7</v>
      </c>
      <c r="B17" s="137" t="s">
        <v>326</v>
      </c>
      <c r="C17" s="138" t="s">
        <v>327</v>
      </c>
      <c r="D17" s="136">
        <f>3!E47+9!D14</f>
        <v>69857222.08</v>
      </c>
      <c r="E17" s="139"/>
    </row>
    <row r="18" spans="1:5" ht="25.5">
      <c r="A18" s="140"/>
      <c r="B18" s="137"/>
      <c r="C18" s="141" t="s">
        <v>328</v>
      </c>
      <c r="D18" s="142">
        <f>D15+D11</f>
        <v>-5977317.420000002</v>
      </c>
      <c r="E18" s="142" t="e">
        <f>E17+#REF!-#REF!-E15-E16</f>
        <v>#REF!</v>
      </c>
    </row>
    <row r="20" ht="15" hidden="1">
      <c r="D20" s="143" t="e">
        <f>D16+D15-#REF!</f>
        <v>#REF!</v>
      </c>
    </row>
    <row r="21" ht="15" hidden="1">
      <c r="C21" s="143"/>
    </row>
    <row r="22" ht="15" hidden="1">
      <c r="D22" s="143" t="e">
        <f>D15+D16+#REF!-#REF!</f>
        <v>#REF!</v>
      </c>
    </row>
    <row r="23" ht="15" hidden="1">
      <c r="D23" s="143" t="e">
        <f>#REF!+D15+D16-#REF!-D17</f>
        <v>#REF!</v>
      </c>
    </row>
    <row r="24" ht="15" hidden="1">
      <c r="D24" s="143">
        <f>D17-D16</f>
        <v>22682.579999998212</v>
      </c>
    </row>
    <row r="25" ht="15" hidden="1"/>
    <row r="26" ht="15" hidden="1">
      <c r="D26" s="127">
        <v>53240296</v>
      </c>
    </row>
    <row r="27" ht="15" hidden="1">
      <c r="D27" s="127">
        <v>46240296</v>
      </c>
    </row>
    <row r="28" ht="15" hidden="1"/>
    <row r="29" ht="15" hidden="1"/>
    <row r="30" ht="15" hidden="1">
      <c r="D30" s="143" t="e">
        <f>D15-#REF!</f>
        <v>#REF!</v>
      </c>
    </row>
    <row r="31" ht="15" hidden="1">
      <c r="D31" s="143" t="e">
        <f>D16-D17-#REF!</f>
        <v>#REF!</v>
      </c>
    </row>
  </sheetData>
  <sheetProtection/>
  <mergeCells count="3"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Spec12</dc:creator>
  <cp:keywords/>
  <dc:description/>
  <cp:lastModifiedBy>User</cp:lastModifiedBy>
  <cp:lastPrinted>2021-03-02T06:04:37Z</cp:lastPrinted>
  <dcterms:created xsi:type="dcterms:W3CDTF">2018-11-19T10:46:12Z</dcterms:created>
  <dcterms:modified xsi:type="dcterms:W3CDTF">2021-05-07T06:15:46Z</dcterms:modified>
  <cp:category/>
  <cp:version/>
  <cp:contentType/>
  <cp:contentStatus/>
</cp:coreProperties>
</file>