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0"/>
  </bookViews>
  <sheets>
    <sheet name="5" sheetId="1" r:id="rId1"/>
    <sheet name="7" sheetId="2" r:id="rId2"/>
  </sheets>
  <definedNames>
    <definedName name="_xlnm.Print_Area" localSheetId="0">'5'!$A$1:$E$184</definedName>
    <definedName name="_xlnm.Print_Area" localSheetId="1">'7'!$A$1:$H$183</definedName>
  </definedNames>
  <calcPr fullCalcOnLoad="1" refMode="R1C1"/>
</workbook>
</file>

<file path=xl/sharedStrings.xml><?xml version="1.0" encoding="utf-8"?>
<sst xmlns="http://schemas.openxmlformats.org/spreadsheetml/2006/main" count="984" uniqueCount="356">
  <si>
    <t>0100</t>
  </si>
  <si>
    <t>0102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</si>
  <si>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</si>
  <si>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</si>
  <si>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</si>
  <si>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</si>
  <si>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</si>
  <si>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</si>
  <si>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</si>
  <si>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</si>
  <si>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</si>
  <si>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</si>
  <si>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</si>
  <si>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</si>
  <si>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</si>
  <si>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0314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</si>
  <si>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</si>
  <si>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</si>
  <si>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</si>
  <si>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</si>
  <si>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</si>
  <si>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</si>
  <si>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</si>
  <si>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</si>
  <si>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</si>
  <si>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</si>
  <si>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</si>
  <si>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</si>
  <si>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</si>
  <si>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</si>
  <si>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</si>
  <si>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</si>
  <si>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</si>
  <si>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</si>
  <si>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</si>
  <si>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</si>
  <si>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</si>
  <si>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</si>
  <si>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</si>
  <si>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</si>
  <si>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</si>
  <si>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</si>
  <si>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</si>
  <si>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</si>
  <si>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</si>
  <si>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</si>
  <si>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</si>
  <si>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</si>
  <si>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</si>
  <si>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</si>
  <si>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</si>
  <si>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</si>
  <si>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</si>
  <si>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</si>
  <si>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</si>
  <si>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</si>
  <si>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</si>
  <si>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</si>
  <si>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</si>
  <si>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</si>
  <si>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</si>
  <si>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</si>
  <si>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</si>
  <si>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</si>
  <si>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</si>
  <si>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</si>
  <si>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</si>
  <si>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</si>
  <si>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</si>
  <si>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</si>
  <si>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</si>
  <si>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</si>
  <si>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</si>
  <si>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</si>
  <si>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</si>
  <si>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</si>
  <si>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</si>
  <si>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</si>
  <si>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</si>
  <si>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</si>
  <si>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Реализация мероприятий по МЦП "Поддержка молодых семей в приобретении (строительстве) жилья</t>
  </si>
  <si>
    <t>05.1.01.L4970</t>
  </si>
  <si>
    <t>местн</t>
  </si>
  <si>
    <t>Муниципальная целевая программа "Поддержка граждан, проживающих на территории Кузнечихинского сельского поселения, в сфере ипотечного кредитования"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</si>
  <si>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</si>
  <si>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</si>
  <si>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</si>
  <si>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Реализация мероприятий МЦП "Поддержка граждан, проживающих на территории Кузнечихинского сельского поселения, в сфере ипотечного кредитования"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</si>
  <si>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</si>
  <si>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</si>
  <si>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</si>
  <si>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Муниципальная целевая программа "Переселение граждан из аварийного жилищного фонда Кузнечихинского сельского поселения ЯМР ЯО"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</si>
  <si>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</si>
  <si>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</si>
  <si>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</si>
  <si>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</si>
  <si>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</si>
  <si>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</si>
  <si>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</si>
  <si>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</si>
  <si>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</si>
  <si>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</si>
  <si>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</si>
  <si>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</si>
  <si>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</si>
  <si>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</si>
  <si>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</si>
  <si>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</si>
  <si>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</si>
  <si>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</si>
  <si>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</si>
  <si>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</si>
  <si>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</si>
  <si>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</si>
  <si>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</si>
  <si>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</si>
  <si>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</si>
  <si>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</si>
  <si>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</si>
  <si>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</si>
  <si>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</si>
  <si>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</si>
  <si>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</si>
  <si>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</si>
  <si>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</si>
  <si>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</si>
  <si>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</si>
  <si>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</si>
  <si>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</si>
  <si>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</si>
  <si>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</si>
  <si>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</si>
  <si>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</si>
  <si>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</si>
  <si>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</si>
  <si>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</si>
  <si>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</si>
  <si>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</si>
  <si>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</si>
  <si>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</si>
  <si>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</si>
  <si>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</si>
  <si>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</si>
  <si>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</si>
  <si>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</si>
  <si>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</si>
  <si>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</si>
  <si>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</si>
  <si>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</si>
  <si>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</si>
  <si>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</si>
  <si>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Реализация мероприятий МЦП «Чистая вода»</t>
  </si>
  <si>
    <t>МЦП "Комплексная программа благоустройства территории Кузнечихинского сельского поселения на 2017-2019 гг."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</si>
  <si>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</si>
  <si>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</si>
  <si>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</si>
  <si>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</si>
  <si>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</si>
  <si>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</si>
  <si>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</si>
  <si>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</si>
  <si>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</si>
  <si>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</si>
  <si>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</si>
  <si>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</si>
  <si>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</si>
  <si>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</si>
  <si>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</si>
  <si>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</si>
  <si>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</si>
  <si>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</si>
  <si>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</si>
  <si>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</si>
  <si>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</si>
  <si>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</si>
  <si>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</si>
  <si>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</si>
  <si>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</si>
  <si>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</si>
  <si>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</si>
  <si>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</si>
  <si>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</si>
  <si>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</si>
  <si>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</si>
  <si>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</si>
  <si>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</si>
  <si>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</si>
  <si>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</si>
  <si>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</si>
  <si>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</si>
  <si>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</si>
  <si>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</si>
  <si>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</si>
  <si>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</si>
  <si>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</si>
  <si>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</si>
  <si>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</si>
  <si>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</si>
  <si>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</si>
  <si>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</si>
  <si>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</si>
  <si>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</si>
  <si>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</si>
  <si>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</si>
  <si>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</si>
  <si>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</si>
  <si>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</si>
  <si>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</si>
  <si>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</si>
  <si>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</si>
  <si>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</si>
  <si>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</si>
  <si>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</si>
  <si>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</si>
  <si>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</si>
  <si>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</si>
  <si>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</si>
  <si>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</si>
  <si>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</si>
  <si>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</si>
  <si>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Муниципальная целевая программа «Решаем Вместе!»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</si>
  <si>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</si>
  <si>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</si>
  <si>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</si>
  <si>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</si>
  <si>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</si>
  <si>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</si>
  <si>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</si>
  <si>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</si>
  <si>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</si>
  <si>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</si>
  <si>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</si>
  <si>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</si>
  <si>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</si>
  <si>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</si>
  <si>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</si>
  <si>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</si>
  <si>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</si>
  <si>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</si>
  <si>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</si>
  <si>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</si>
  <si>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</si>
  <si>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</si>
  <si>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</si>
  <si>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</si>
  <si>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</si>
  <si>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</si>
  <si>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</si>
  <si>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</si>
  <si>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</si>
  <si>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</si>
  <si>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</si>
  <si>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</si>
  <si>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</si>
  <si>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</si>
  <si>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</si>
  <si>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</si>
  <si>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</si>
  <si>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</si>
  <si>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</si>
  <si>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</si>
  <si>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</si>
  <si>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</si>
  <si>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</si>
  <si>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</si>
  <si>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</si>
  <si>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</si>
  <si>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</si>
  <si>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</si>
  <si>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</si>
  <si>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</si>
  <si>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</si>
  <si>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</si>
  <si>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</si>
  <si>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</si>
  <si>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</si>
  <si>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</si>
  <si>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</si>
  <si>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</si>
  <si>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</si>
  <si>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</si>
  <si>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</si>
  <si>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</si>
  <si>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</si>
  <si>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</si>
  <si>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</si>
  <si>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МЦП  "Поддержка молодых семей в приобретении (строительстве) жилья"</t>
  </si>
  <si>
    <t>МЦП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</si>
  <si>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</si>
  <si>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</si>
  <si>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</si>
  <si>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</si>
  <si>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</si>
  <si>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</si>
  <si>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</si>
  <si>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</si>
  <si>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</si>
  <si>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</si>
  <si>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</si>
  <si>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</si>
  <si>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</si>
  <si>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</si>
  <si>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ВЦП "Социальная поддержка населения Кузнечихинского сельского поселения"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</si>
  <si>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</si>
  <si>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</si>
  <si>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</si>
  <si>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</si>
  <si>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</si>
  <si>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</si>
  <si>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</si>
  <si>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</si>
  <si>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</si>
  <si>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</si>
  <si>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</si>
  <si>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</si>
  <si>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</si>
  <si>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</si>
  <si>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</si>
  <si>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</si>
  <si>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</si>
  <si>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</si>
  <si>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</si>
  <si>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</si>
  <si>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</si>
  <si>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</si>
  <si>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>бюджета Кузнечихинского сельского поселения на 2021 год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</si>
  <si>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</si>
  <si>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 xml:space="preserve"> </t>
  </si>
  <si>
    <t>4</t>
  </si>
  <si>
    <t>Профицит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</si>
  <si>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</si>
  <si>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</si>
  <si>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</si>
  <si>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</si>
  <si>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</si>
  <si>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</si>
  <si>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</si>
  <si>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</si>
  <si>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</si>
  <si>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МЦП «Комплексное развитие сельских территорий в Кузнечихинском сельском поселении»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</si>
  <si>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</si>
  <si>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</si>
  <si>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</si>
  <si>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</si>
  <si>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>Реализация мероприятий по благоустройству сельских территорий (КРСТ)</t>
  </si>
  <si>
    <t xml:space="preserve">Реализация мероприятий комплексного развития сельских территорий 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</si>
  <si>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</si>
  <si>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</si>
  <si>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</si>
  <si>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</si>
  <si>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</si>
  <si>
    <t>Профессиональная подготовка, переподготовка и повышение квалификации</t>
  </si>
  <si>
    <t>0705</t>
  </si>
  <si>
    <t>Мероприятия по повышению квалификации муниципальных служащих, медосмотр муниципальных служащих</t>
  </si>
  <si>
    <t>Приложение № 7 к решению Муниципального совета Кузнечихинского сельского поселения № 18  от 20.07.2021 г.</t>
  </si>
  <si>
    <t>Приложение № 5 к решению Муниципального совета Кузнечихинского сельского поселения №  18  от 20.07.2021 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</si>
</sst>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61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" fontId="5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 applyProtection="1">
      <alignment horizontal="left" vertical="center" wrapText="1"/>
      <protection hidden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0" fillId="34" borderId="0" xfId="53" applyFill="1" applyAlignment="1">
      <alignment vertical="center" wrapText="1"/>
      <protection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vertical="center" wrapText="1"/>
      <protection/>
    </xf>
    <xf numFmtId="4" fontId="5" fillId="35" borderId="10" xfId="53" applyNumberFormat="1" applyFont="1" applyFill="1" applyBorder="1" applyAlignment="1">
      <alignment horizontal="right" vertical="center" wrapText="1"/>
      <protection/>
    </xf>
    <xf numFmtId="0" fontId="0" fillId="36" borderId="0" xfId="53" applyFill="1" applyAlignment="1">
      <alignment vertical="center" wrapText="1"/>
      <protection/>
    </xf>
    <xf numFmtId="0" fontId="8" fillId="37" borderId="10" xfId="53" applyFont="1" applyFill="1" applyBorder="1" applyAlignment="1" applyProtection="1">
      <alignment horizontal="left" vertical="center" wrapText="1"/>
      <protection hidden="1"/>
    </xf>
    <xf numFmtId="49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vertical="center" wrapText="1"/>
      <protection/>
    </xf>
    <xf numFmtId="4" fontId="5" fillId="37" borderId="10" xfId="53" applyNumberFormat="1" applyFont="1" applyFill="1" applyBorder="1" applyAlignment="1">
      <alignment horizontal="right" vertical="center" wrapText="1"/>
      <protection/>
    </xf>
    <xf numFmtId="0" fontId="0" fillId="38" borderId="0" xfId="53" applyFill="1" applyAlignment="1">
      <alignment vertical="center" wrapText="1"/>
      <protection/>
    </xf>
    <xf numFmtId="180" fontId="8" fillId="0" borderId="10" xfId="53" applyNumberFormat="1" applyFont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53" applyNumberFormat="1" applyFill="1" applyBorder="1" applyAlignment="1">
      <alignment vertical="center" wrapText="1"/>
      <protection/>
    </xf>
    <xf numFmtId="49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53" applyFont="1" applyFill="1" applyBorder="1" applyAlignment="1" applyProtection="1">
      <alignment horizontal="left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7" borderId="10" xfId="53" applyFont="1" applyFill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38" borderId="0" xfId="53" applyFont="1" applyFill="1" applyAlignment="1">
      <alignment vertical="center" wrapText="1"/>
      <protection/>
    </xf>
    <xf numFmtId="180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53" applyFill="1" applyBorder="1" applyAlignment="1">
      <alignment vertical="center" wrapText="1"/>
      <protection/>
    </xf>
    <xf numFmtId="180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3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34" borderId="0" xfId="53" applyFont="1" applyFill="1" applyAlignment="1">
      <alignment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8" fillId="0" borderId="10" xfId="53" applyFont="1" applyBorder="1" applyAlignment="1" applyProtection="1">
      <alignment horizontal="right" vertical="center" wrapText="1"/>
      <protection hidden="1"/>
    </xf>
    <xf numFmtId="0" fontId="10" fillId="0" borderId="10" xfId="53" applyFont="1" applyBorder="1" applyAlignment="1">
      <alignment horizontal="right"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35" borderId="10" xfId="53" applyFont="1" applyFill="1" applyBorder="1" applyAlignment="1" applyProtection="1">
      <alignment horizontal="left" vertical="center" wrapText="1"/>
      <protection hidden="1"/>
    </xf>
    <xf numFmtId="18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horizontal="center" vertical="center" wrapText="1"/>
      <protection/>
    </xf>
    <xf numFmtId="0" fontId="5" fillId="37" borderId="10" xfId="53" applyFont="1" applyFill="1" applyBorder="1" applyAlignment="1" applyProtection="1">
      <alignment horizontal="left" vertical="center" wrapText="1"/>
      <protection hidden="1"/>
    </xf>
    <xf numFmtId="180" fontId="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horizontal="center" vertical="center" wrapText="1"/>
      <protection/>
    </xf>
    <xf numFmtId="18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59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1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right" vertical="center" wrapText="1"/>
      <protection/>
    </xf>
    <xf numFmtId="0" fontId="18" fillId="0" borderId="10" xfId="54" applyFont="1" applyBorder="1" applyAlignment="1">
      <alignment horizontal="right" vertical="center" wrapText="1"/>
      <protection/>
    </xf>
    <xf numFmtId="49" fontId="16" fillId="0" borderId="11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49" fontId="19" fillId="0" borderId="11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49" fontId="16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180" fontId="17" fillId="0" borderId="10" xfId="54" applyNumberFormat="1" applyFont="1" applyBorder="1" applyAlignment="1" applyProtection="1">
      <alignment horizontal="center" vertical="center" wrapText="1"/>
      <protection hidden="1"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16" fillId="0" borderId="12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 applyProtection="1">
      <alignment horizontal="left" vertical="center" wrapText="1"/>
      <protection hidden="1"/>
    </xf>
    <xf numFmtId="0" fontId="21" fillId="0" borderId="10" xfId="54" applyFont="1" applyBorder="1" applyAlignment="1">
      <alignment horizontal="left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justify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0" fontId="0" fillId="0" borderId="10" xfId="54" applyBorder="1" applyAlignment="1">
      <alignment vertical="center"/>
      <protection/>
    </xf>
    <xf numFmtId="4" fontId="23" fillId="0" borderId="10" xfId="54" applyNumberFormat="1" applyFont="1" applyBorder="1" applyAlignment="1">
      <alignment horizontal="right" vertical="center" wrapText="1"/>
      <protection/>
    </xf>
    <xf numFmtId="4" fontId="19" fillId="0" borderId="10" xfId="54" applyNumberFormat="1" applyFont="1" applyBorder="1" applyAlignment="1">
      <alignment horizontal="right" vertical="center" wrapText="1"/>
      <protection/>
    </xf>
    <xf numFmtId="4" fontId="0" fillId="0" borderId="0" xfId="54" applyNumberFormat="1" applyAlignment="1">
      <alignment horizontal="right" vertical="center"/>
      <protection/>
    </xf>
    <xf numFmtId="0" fontId="0" fillId="0" borderId="0" xfId="0" applyFont="1" applyAlignment="1">
      <alignment/>
    </xf>
    <xf numFmtId="180" fontId="17" fillId="0" borderId="10" xfId="53" applyNumberFormat="1" applyFont="1" applyBorder="1" applyAlignment="1" applyProtection="1">
      <alignment horizontal="center" vertical="center" wrapText="1"/>
      <protection hidden="1"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justify" vertical="center" wrapText="1"/>
      <protection/>
    </xf>
    <xf numFmtId="4" fontId="17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21" fillId="0" borderId="10" xfId="54" applyFont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54" applyAlignment="1">
      <alignment horizontal="center" vertical="center"/>
      <protection/>
    </xf>
    <xf numFmtId="0" fontId="7" fillId="0" borderId="10" xfId="54" applyFont="1" applyBorder="1" applyAlignment="1">
      <alignment horizontal="justify" vertical="center" wrapText="1"/>
      <protection/>
    </xf>
    <xf numFmtId="0" fontId="10" fillId="0" borderId="0" xfId="0" applyFont="1" applyAlignment="1">
      <alignment/>
    </xf>
    <xf numFmtId="1" fontId="5" fillId="0" borderId="10" xfId="53" applyNumberFormat="1" applyFont="1" applyBorder="1" applyAlignment="1">
      <alignment horizontal="right" vertical="center" wrapText="1"/>
      <protection/>
    </xf>
    <xf numFmtId="0" fontId="9" fillId="33" borderId="10" xfId="53" applyFont="1" applyFill="1" applyBorder="1" applyAlignment="1" applyProtection="1">
      <alignment horizontal="left" vertical="center" wrapText="1"/>
      <protection hidden="1"/>
    </xf>
    <xf numFmtId="0" fontId="10" fillId="33" borderId="10" xfId="53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right" vertical="center" wrapText="1"/>
      <protection/>
    </xf>
    <xf numFmtId="0" fontId="8" fillId="0" borderId="10" xfId="54" applyFont="1" applyFill="1" applyBorder="1" applyAlignment="1">
      <alignment horizontal="justify" vertical="center" wrapText="1"/>
      <protection/>
    </xf>
    <xf numFmtId="49" fontId="17" fillId="0" borderId="12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justify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17" fillId="0" borderId="0" xfId="53" applyFont="1" applyAlignment="1">
      <alignment vertical="center" wrapText="1"/>
      <protection/>
    </xf>
    <xf numFmtId="0" fontId="17" fillId="37" borderId="10" xfId="53" applyFont="1" applyFill="1" applyBorder="1" applyAlignment="1">
      <alignment horizontal="center" vertical="center" wrapText="1"/>
      <protection/>
    </xf>
    <xf numFmtId="0" fontId="17" fillId="35" borderId="10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0" fillId="0" borderId="0" xfId="0" applyNumberFormat="1" applyFont="1" applyAlignment="1">
      <alignment/>
    </xf>
    <xf numFmtId="49" fontId="9" fillId="0" borderId="12" xfId="54" applyNumberFormat="1" applyFont="1" applyBorder="1" applyAlignment="1">
      <alignment horizontal="center" vertical="center" wrapText="1"/>
      <protection/>
    </xf>
    <xf numFmtId="4" fontId="5" fillId="0" borderId="0" xfId="53" applyNumberFormat="1" applyFont="1" applyAlignment="1">
      <alignment horizontal="right" vertical="center" wrapText="1"/>
      <protection/>
    </xf>
    <xf numFmtId="0" fontId="6" fillId="0" borderId="13" xfId="53" applyFont="1" applyBorder="1" applyAlignment="1" applyProtection="1">
      <alignment horizontal="center" vertical="center" wrapText="1"/>
      <protection hidden="1"/>
    </xf>
    <xf numFmtId="0" fontId="16" fillId="0" borderId="14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16" xfId="54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0" fillId="0" borderId="15" xfId="55" applyFont="1" applyBorder="1" applyAlignment="1">
      <alignment horizontal="center" vertical="center" wrapText="1"/>
      <protection/>
    </xf>
    <xf numFmtId="0" fontId="60" fillId="0" borderId="16" xfId="55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0" xfId="54" applyFont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84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166" t="s">
        <v>355</v>
      </c>
      <c r="B2" s="166"/>
      <c r="C2" s="166"/>
      <c r="D2" s="166"/>
      <c r="E2" s="166"/>
    </row>
    <row r="4" spans="1:5" ht="22.5" customHeight="1">
      <c r="A4" s="167" t="s">
        <v>326</v>
      </c>
      <c r="B4" s="167"/>
      <c r="C4" s="167"/>
      <c r="D4" s="167"/>
      <c r="E4" s="167"/>
    </row>
    <row r="5" spans="1:5" ht="31.5">
      <c r="A5" s="4" t="s">
        <v>47</v>
      </c>
      <c r="B5" s="5" t="s">
        <v>48</v>
      </c>
      <c r="C5" s="5" t="s">
        <v>49</v>
      </c>
      <c r="D5" s="6"/>
      <c r="E5" s="148">
        <v>2021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328</v>
      </c>
    </row>
    <row r="7" spans="1:163" s="16" customFormat="1" ht="12.75">
      <c r="A7" s="11" t="s">
        <v>50</v>
      </c>
      <c r="B7" s="12" t="s">
        <v>51</v>
      </c>
      <c r="C7" s="13" t="s">
        <v>52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12.75">
      <c r="A8" s="17" t="s">
        <v>53</v>
      </c>
      <c r="B8" s="18" t="s">
        <v>54</v>
      </c>
      <c r="C8" s="19" t="s">
        <v>52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12.75">
      <c r="A9" s="23" t="s">
        <v>55</v>
      </c>
      <c r="B9" s="24" t="s">
        <v>56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12.75">
      <c r="A10" s="9" t="s">
        <v>57</v>
      </c>
      <c r="B10" s="29" t="s">
        <v>58</v>
      </c>
      <c r="C10" s="30"/>
      <c r="D10" s="6"/>
      <c r="E10" s="7">
        <f>E11</f>
        <v>100000</v>
      </c>
    </row>
    <row r="11" spans="1:5" ht="12.75">
      <c r="A11" s="9" t="s">
        <v>59</v>
      </c>
      <c r="B11" s="29"/>
      <c r="C11" s="30">
        <v>200</v>
      </c>
      <c r="D11" s="6"/>
      <c r="E11" s="7">
        <f>7!H141</f>
        <v>100000</v>
      </c>
    </row>
    <row r="12" spans="1:163" s="16" customFormat="1" ht="12.75">
      <c r="A12" s="11" t="s">
        <v>60</v>
      </c>
      <c r="B12" s="31" t="s">
        <v>61</v>
      </c>
      <c r="C12" s="13" t="s">
        <v>52</v>
      </c>
      <c r="D12" s="32"/>
      <c r="E12" s="15">
        <f>E13</f>
        <v>504387.14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12.75">
      <c r="A13" s="17" t="s">
        <v>302</v>
      </c>
      <c r="B13" s="33" t="s">
        <v>62</v>
      </c>
      <c r="C13" s="19" t="s">
        <v>52</v>
      </c>
      <c r="D13" s="20"/>
      <c r="E13" s="21">
        <f>E14+E19</f>
        <v>504387.14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12.75">
      <c r="A14" s="34" t="s">
        <v>63</v>
      </c>
      <c r="B14" s="35" t="s">
        <v>64</v>
      </c>
      <c r="C14" s="25"/>
      <c r="D14" s="26"/>
      <c r="E14" s="27">
        <f>E15+E17</f>
        <v>274387.14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12.75">
      <c r="A15" s="9" t="s">
        <v>65</v>
      </c>
      <c r="B15" s="29" t="s">
        <v>66</v>
      </c>
      <c r="C15" s="30" t="s">
        <v>52</v>
      </c>
      <c r="D15" s="6"/>
      <c r="E15" s="7">
        <f>E16</f>
        <v>274387.14</v>
      </c>
    </row>
    <row r="16" spans="1:5" ht="12.75">
      <c r="A16" s="9" t="s">
        <v>59</v>
      </c>
      <c r="B16" s="29"/>
      <c r="C16" s="30">
        <v>200</v>
      </c>
      <c r="D16" s="6"/>
      <c r="E16" s="139">
        <f>7!G172</f>
        <v>274387.14</v>
      </c>
    </row>
    <row r="17" spans="1:5" ht="12.75">
      <c r="A17" s="9" t="s">
        <v>290</v>
      </c>
      <c r="B17" s="29" t="s">
        <v>303</v>
      </c>
      <c r="C17" s="30"/>
      <c r="D17" s="6"/>
      <c r="E17" s="139">
        <f>E18</f>
        <v>0</v>
      </c>
    </row>
    <row r="18" spans="1:5" ht="12.75">
      <c r="A18" s="9" t="s">
        <v>59</v>
      </c>
      <c r="B18" s="29"/>
      <c r="C18" s="30">
        <v>200</v>
      </c>
      <c r="D18" s="6"/>
      <c r="E18" s="7">
        <v>0</v>
      </c>
    </row>
    <row r="19" spans="1:163" s="38" customFormat="1" ht="12.75">
      <c r="A19" s="23" t="s">
        <v>67</v>
      </c>
      <c r="B19" s="35" t="s">
        <v>68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12.75">
      <c r="A20" s="9" t="s">
        <v>69</v>
      </c>
      <c r="B20" s="29" t="s">
        <v>70</v>
      </c>
      <c r="C20" s="30" t="s">
        <v>52</v>
      </c>
      <c r="D20" s="6"/>
      <c r="E20" s="7">
        <f>E21</f>
        <v>30000</v>
      </c>
    </row>
    <row r="21" spans="1:5" ht="12.75">
      <c r="A21" s="9" t="s">
        <v>71</v>
      </c>
      <c r="B21" s="29"/>
      <c r="C21" s="30">
        <v>300</v>
      </c>
      <c r="D21" s="6"/>
      <c r="E21" s="7">
        <f>7!H173</f>
        <v>30000</v>
      </c>
    </row>
    <row r="22" spans="1:5" ht="12.75">
      <c r="A22" s="9" t="s">
        <v>72</v>
      </c>
      <c r="B22" s="29" t="s">
        <v>73</v>
      </c>
      <c r="C22" s="30" t="s">
        <v>52</v>
      </c>
      <c r="D22" s="6"/>
      <c r="E22" s="7">
        <f>7!H156</f>
        <v>200000</v>
      </c>
    </row>
    <row r="23" spans="1:5" ht="12.75">
      <c r="A23" s="9" t="s">
        <v>71</v>
      </c>
      <c r="B23" s="29"/>
      <c r="C23" s="30">
        <v>300</v>
      </c>
      <c r="D23" s="6"/>
      <c r="E23" s="7">
        <v>200000</v>
      </c>
    </row>
    <row r="24" spans="1:163" s="16" customFormat="1" ht="12.75">
      <c r="A24" s="11" t="s">
        <v>74</v>
      </c>
      <c r="B24" s="39" t="s">
        <v>75</v>
      </c>
      <c r="C24" s="13"/>
      <c r="D24" s="40"/>
      <c r="E24" s="15">
        <f>E25+E29+E35</f>
        <v>1249285.8599999999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12.75">
      <c r="A25" s="17" t="s">
        <v>76</v>
      </c>
      <c r="B25" s="41" t="s">
        <v>77</v>
      </c>
      <c r="C25" s="42"/>
      <c r="D25" s="20"/>
      <c r="E25" s="21">
        <f>E26</f>
        <v>1113285.8599999999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12.75">
      <c r="A26" s="23" t="s">
        <v>78</v>
      </c>
      <c r="B26" s="35" t="s">
        <v>79</v>
      </c>
      <c r="C26" s="43"/>
      <c r="D26" s="26"/>
      <c r="E26" s="27">
        <f>E27</f>
        <v>1113285.8599999999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12.75">
      <c r="A27" s="9" t="s">
        <v>80</v>
      </c>
      <c r="B27" s="29" t="s">
        <v>81</v>
      </c>
      <c r="C27" s="30"/>
      <c r="D27" s="6" t="s">
        <v>82</v>
      </c>
      <c r="E27" s="7">
        <f>E28</f>
        <v>1113285.8599999999</v>
      </c>
    </row>
    <row r="28" spans="1:5" ht="12.75">
      <c r="A28" s="9" t="s">
        <v>71</v>
      </c>
      <c r="B28" s="29"/>
      <c r="C28" s="30">
        <v>300</v>
      </c>
      <c r="D28" s="6"/>
      <c r="E28" s="7">
        <f>7!H163</f>
        <v>1113285.8599999999</v>
      </c>
    </row>
    <row r="29" spans="1:5" ht="22.5">
      <c r="A29" s="17" t="s">
        <v>83</v>
      </c>
      <c r="B29" s="41" t="s">
        <v>84</v>
      </c>
      <c r="C29" s="42"/>
      <c r="D29" s="20"/>
      <c r="E29" s="21">
        <f>E30</f>
        <v>136000</v>
      </c>
    </row>
    <row r="30" spans="1:5" ht="12.75">
      <c r="A30" s="9" t="s">
        <v>85</v>
      </c>
      <c r="B30" s="29" t="s">
        <v>86</v>
      </c>
      <c r="C30" s="30"/>
      <c r="D30" s="6"/>
      <c r="E30" s="7">
        <f>E31+E33</f>
        <v>136000</v>
      </c>
    </row>
    <row r="31" spans="1:5" ht="22.5">
      <c r="A31" s="9" t="s">
        <v>87</v>
      </c>
      <c r="B31" s="29" t="s">
        <v>88</v>
      </c>
      <c r="C31" s="30"/>
      <c r="D31" s="6"/>
      <c r="E31" s="7">
        <f>E32</f>
        <v>54400</v>
      </c>
    </row>
    <row r="32" spans="1:5" ht="12.75">
      <c r="A32" s="9" t="s">
        <v>71</v>
      </c>
      <c r="B32" s="29"/>
      <c r="C32" s="135">
        <v>300</v>
      </c>
      <c r="D32" s="6"/>
      <c r="E32" s="7">
        <f>7!G168</f>
        <v>54400</v>
      </c>
    </row>
    <row r="33" spans="1:5" ht="12.75">
      <c r="A33" s="9" t="s">
        <v>89</v>
      </c>
      <c r="B33" s="29" t="s">
        <v>90</v>
      </c>
      <c r="C33" s="135"/>
      <c r="D33" s="6"/>
      <c r="E33" s="7">
        <f>E34</f>
        <v>81600</v>
      </c>
    </row>
    <row r="34" spans="1:5" ht="12.75">
      <c r="A34" s="9" t="s">
        <v>71</v>
      </c>
      <c r="B34" s="29"/>
      <c r="C34" s="135">
        <v>300</v>
      </c>
      <c r="D34" s="6"/>
      <c r="E34" s="7">
        <f>7!F170</f>
        <v>81600</v>
      </c>
    </row>
    <row r="35" spans="1:5" ht="12.75">
      <c r="A35" s="17" t="s">
        <v>91</v>
      </c>
      <c r="B35" s="41" t="s">
        <v>92</v>
      </c>
      <c r="C35" s="42"/>
      <c r="D35" s="20"/>
      <c r="E35" s="21">
        <f>E36</f>
        <v>0</v>
      </c>
    </row>
    <row r="36" spans="1:5" ht="12.75">
      <c r="A36" s="9" t="s">
        <v>93</v>
      </c>
      <c r="B36" s="29" t="s">
        <v>94</v>
      </c>
      <c r="C36" s="30"/>
      <c r="D36" s="6"/>
      <c r="E36" s="7">
        <f>E37+E39+E41</f>
        <v>0</v>
      </c>
    </row>
    <row r="37" spans="1:5" ht="33.75">
      <c r="A37" s="9" t="s">
        <v>262</v>
      </c>
      <c r="B37" s="29" t="s">
        <v>261</v>
      </c>
      <c r="C37" s="30"/>
      <c r="D37" s="6"/>
      <c r="E37" s="7">
        <f>E38</f>
        <v>0</v>
      </c>
    </row>
    <row r="38" spans="1:5" ht="12.75">
      <c r="A38" s="9" t="s">
        <v>97</v>
      </c>
      <c r="B38" s="29"/>
      <c r="C38" s="30">
        <v>400</v>
      </c>
      <c r="D38" s="6"/>
      <c r="E38" s="7">
        <v>0</v>
      </c>
    </row>
    <row r="39" spans="1:5" ht="22.5">
      <c r="A39" s="9" t="s">
        <v>266</v>
      </c>
      <c r="B39" s="29" t="s">
        <v>265</v>
      </c>
      <c r="C39" s="30"/>
      <c r="D39" s="6"/>
      <c r="E39" s="7">
        <f>E40</f>
        <v>0</v>
      </c>
    </row>
    <row r="40" spans="1:5" ht="12.75">
      <c r="A40" s="9" t="s">
        <v>97</v>
      </c>
      <c r="B40" s="29"/>
      <c r="C40" s="30">
        <v>400</v>
      </c>
      <c r="D40" s="6"/>
      <c r="E40" s="7">
        <v>0</v>
      </c>
    </row>
    <row r="41" spans="1:6" ht="22.5">
      <c r="A41" s="9" t="s">
        <v>95</v>
      </c>
      <c r="B41" s="29" t="s">
        <v>96</v>
      </c>
      <c r="C41" s="30"/>
      <c r="D41" s="6"/>
      <c r="E41" s="7">
        <f>E42</f>
        <v>0</v>
      </c>
      <c r="F41" s="73"/>
    </row>
    <row r="42" spans="1:6" ht="12.75">
      <c r="A42" s="9" t="s">
        <v>97</v>
      </c>
      <c r="B42" s="29"/>
      <c r="C42" s="30">
        <v>400</v>
      </c>
      <c r="D42" s="6"/>
      <c r="E42" s="7">
        <v>0</v>
      </c>
      <c r="F42" s="73"/>
    </row>
    <row r="43" spans="1:163" s="16" customFormat="1" ht="12.75">
      <c r="A43" s="11" t="s">
        <v>98</v>
      </c>
      <c r="B43" s="39" t="s">
        <v>99</v>
      </c>
      <c r="C43" s="13" t="s">
        <v>52</v>
      </c>
      <c r="D43" s="40"/>
      <c r="E43" s="15">
        <f>E44</f>
        <v>1403000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12.75">
      <c r="A44" s="17" t="s">
        <v>100</v>
      </c>
      <c r="B44" s="41" t="s">
        <v>101</v>
      </c>
      <c r="C44" s="19" t="s">
        <v>52</v>
      </c>
      <c r="D44" s="20"/>
      <c r="E44" s="21">
        <f>E45+E54</f>
        <v>1403000</v>
      </c>
      <c r="F44" s="74"/>
    </row>
    <row r="45" spans="1:163" s="28" customFormat="1" ht="22.5">
      <c r="A45" s="23" t="s">
        <v>102</v>
      </c>
      <c r="B45" s="35" t="s">
        <v>103</v>
      </c>
      <c r="C45" s="25"/>
      <c r="D45" s="26"/>
      <c r="E45" s="27">
        <f>E46+E52</f>
        <v>1403000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12.75">
      <c r="A46" s="9" t="s">
        <v>104</v>
      </c>
      <c r="B46" s="29" t="s">
        <v>105</v>
      </c>
      <c r="C46" s="30" t="s">
        <v>52</v>
      </c>
      <c r="D46" s="6"/>
      <c r="E46" s="7">
        <f>E47+E48+E49+E50+E51</f>
        <v>1403000</v>
      </c>
    </row>
    <row r="47" spans="1:5" ht="22.5" hidden="1">
      <c r="A47" s="9" t="s">
        <v>106</v>
      </c>
      <c r="B47" s="29"/>
      <c r="C47" s="30">
        <v>100</v>
      </c>
      <c r="D47" s="6"/>
      <c r="E47" s="7"/>
    </row>
    <row r="48" spans="1:5" ht="12.75" hidden="1">
      <c r="A48" s="9" t="s">
        <v>59</v>
      </c>
      <c r="B48" s="29"/>
      <c r="C48" s="30">
        <v>200</v>
      </c>
      <c r="D48" s="6"/>
      <c r="E48" s="7"/>
    </row>
    <row r="49" spans="1:5" ht="12.75" hidden="1">
      <c r="A49" s="9" t="s">
        <v>71</v>
      </c>
      <c r="B49" s="29"/>
      <c r="C49" s="30">
        <v>300</v>
      </c>
      <c r="D49" s="6"/>
      <c r="E49" s="7"/>
    </row>
    <row r="50" spans="1:5" ht="12.75">
      <c r="A50" s="9" t="s">
        <v>107</v>
      </c>
      <c r="B50" s="29"/>
      <c r="C50" s="30">
        <v>500</v>
      </c>
      <c r="D50" s="6"/>
      <c r="E50" s="7">
        <f>7!H144</f>
        <v>1403000</v>
      </c>
    </row>
    <row r="51" spans="1:5" ht="12.75" hidden="1">
      <c r="A51" s="9" t="s">
        <v>108</v>
      </c>
      <c r="B51" s="29"/>
      <c r="C51" s="30">
        <v>800</v>
      </c>
      <c r="D51" s="6"/>
      <c r="E51" s="7">
        <v>0</v>
      </c>
    </row>
    <row r="52" spans="1:6" ht="12.75" hidden="1">
      <c r="A52" s="9" t="s">
        <v>109</v>
      </c>
      <c r="B52" s="29" t="s">
        <v>110</v>
      </c>
      <c r="C52" s="30"/>
      <c r="D52" s="6"/>
      <c r="E52" s="7">
        <f>E53</f>
        <v>0</v>
      </c>
      <c r="F52" s="75"/>
    </row>
    <row r="53" spans="1:5" ht="12.75" hidden="1">
      <c r="A53" s="9" t="s">
        <v>59</v>
      </c>
      <c r="B53" s="29"/>
      <c r="C53" s="30">
        <v>200</v>
      </c>
      <c r="D53" s="6"/>
      <c r="E53" s="7"/>
    </row>
    <row r="54" spans="1:163" s="28" customFormat="1" ht="22.5" hidden="1">
      <c r="A54" s="23" t="s">
        <v>111</v>
      </c>
      <c r="B54" s="35" t="s">
        <v>112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113</v>
      </c>
      <c r="B55" s="29" t="s">
        <v>114</v>
      </c>
      <c r="C55" s="30"/>
      <c r="D55" s="6"/>
      <c r="E55" s="7">
        <f>E56</f>
        <v>0</v>
      </c>
    </row>
    <row r="56" spans="1:5" ht="12.75" hidden="1">
      <c r="A56" s="9" t="s">
        <v>59</v>
      </c>
      <c r="B56" s="45"/>
      <c r="C56" s="30">
        <v>200</v>
      </c>
      <c r="D56" s="6"/>
      <c r="E56" s="7"/>
    </row>
    <row r="57" spans="1:163" s="16" customFormat="1" ht="12.75" hidden="1">
      <c r="A57" s="11" t="s">
        <v>115</v>
      </c>
      <c r="B57" s="46" t="s">
        <v>116</v>
      </c>
      <c r="C57" s="47" t="s">
        <v>52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117</v>
      </c>
      <c r="B58" s="29" t="s">
        <v>118</v>
      </c>
      <c r="C58" s="48" t="s">
        <v>52</v>
      </c>
      <c r="D58" s="6"/>
      <c r="E58" s="7"/>
    </row>
    <row r="59" spans="1:163" s="28" customFormat="1" ht="22.5" hidden="1">
      <c r="A59" s="23" t="s">
        <v>119</v>
      </c>
      <c r="B59" s="29" t="s">
        <v>120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121</v>
      </c>
      <c r="B60" s="29" t="s">
        <v>122</v>
      </c>
      <c r="C60" s="30" t="s">
        <v>52</v>
      </c>
      <c r="D60" s="6"/>
      <c r="E60" s="7"/>
    </row>
    <row r="61" spans="1:5" ht="12.75" hidden="1">
      <c r="A61" s="9" t="s">
        <v>59</v>
      </c>
      <c r="B61" s="29"/>
      <c r="C61" s="30">
        <v>200</v>
      </c>
      <c r="D61" s="6"/>
      <c r="E61" s="7"/>
    </row>
    <row r="62" spans="1:163" s="16" customFormat="1" ht="12.75">
      <c r="A62" s="11" t="s">
        <v>123</v>
      </c>
      <c r="B62" s="39" t="s">
        <v>124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12.75">
      <c r="A63" s="17" t="s">
        <v>125</v>
      </c>
      <c r="B63" s="41" t="s">
        <v>126</v>
      </c>
      <c r="C63" s="19" t="s">
        <v>52</v>
      </c>
      <c r="D63" s="20"/>
      <c r="E63" s="21">
        <f>E64</f>
        <v>300000</v>
      </c>
    </row>
    <row r="64" spans="1:163" s="28" customFormat="1" ht="12.75">
      <c r="A64" s="23" t="s">
        <v>127</v>
      </c>
      <c r="B64" s="35" t="s">
        <v>128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12.75">
      <c r="A65" s="9" t="s">
        <v>129</v>
      </c>
      <c r="B65" s="29" t="s">
        <v>130</v>
      </c>
      <c r="C65" s="30"/>
      <c r="D65" s="6"/>
      <c r="E65" s="7">
        <f>E66</f>
        <v>300000</v>
      </c>
    </row>
    <row r="66" spans="1:5" ht="12.75">
      <c r="A66" s="9" t="s">
        <v>59</v>
      </c>
      <c r="B66" s="29"/>
      <c r="C66" s="30">
        <v>200</v>
      </c>
      <c r="D66" s="6"/>
      <c r="E66" s="7">
        <f>7!H177</f>
        <v>300000</v>
      </c>
    </row>
    <row r="67" spans="1:163" s="16" customFormat="1" ht="12.75">
      <c r="A67" s="11" t="s">
        <v>131</v>
      </c>
      <c r="B67" s="39" t="s">
        <v>132</v>
      </c>
      <c r="C67" s="13" t="s">
        <v>52</v>
      </c>
      <c r="D67" s="40"/>
      <c r="E67" s="15">
        <f>E68+E76+E83</f>
        <v>22367803.17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12.75">
      <c r="A68" s="17" t="s">
        <v>133</v>
      </c>
      <c r="B68" s="41" t="s">
        <v>134</v>
      </c>
      <c r="C68" s="19" t="s">
        <v>52</v>
      </c>
      <c r="D68" s="20"/>
      <c r="E68" s="21">
        <f>E69+E73</f>
        <v>3795252.3899999997</v>
      </c>
    </row>
    <row r="69" spans="1:163" s="28" customFormat="1" ht="12.75">
      <c r="A69" s="23" t="s">
        <v>135</v>
      </c>
      <c r="B69" s="35" t="s">
        <v>136</v>
      </c>
      <c r="C69" s="43"/>
      <c r="D69" s="26"/>
      <c r="E69" s="27">
        <f>E70</f>
        <v>2595252.3899999997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12.75">
      <c r="A70" s="9" t="s">
        <v>137</v>
      </c>
      <c r="B70" s="29" t="s">
        <v>138</v>
      </c>
      <c r="C70" s="30"/>
      <c r="D70" s="6"/>
      <c r="E70" s="7">
        <f>E71+E72</f>
        <v>2595252.3899999997</v>
      </c>
      <c r="F70" s="75"/>
    </row>
    <row r="71" spans="1:6" ht="12.75">
      <c r="A71" s="9" t="s">
        <v>59</v>
      </c>
      <c r="B71" s="29"/>
      <c r="C71" s="30">
        <v>200</v>
      </c>
      <c r="D71" s="6"/>
      <c r="E71" s="7">
        <f>7!H87+7!H95</f>
        <v>2451151.9299999997</v>
      </c>
      <c r="F71" s="73"/>
    </row>
    <row r="72" spans="1:6" s="71" customFormat="1" ht="12.75">
      <c r="A72" s="136" t="s">
        <v>108</v>
      </c>
      <c r="B72" s="137"/>
      <c r="C72" s="135">
        <v>800</v>
      </c>
      <c r="D72" s="138"/>
      <c r="E72" s="139">
        <f>7!H88+7!H96</f>
        <v>144100.46</v>
      </c>
      <c r="F72" s="73"/>
    </row>
    <row r="73" spans="1:163" s="28" customFormat="1" ht="12.75">
      <c r="A73" s="23" t="s">
        <v>139</v>
      </c>
      <c r="B73" s="35" t="s">
        <v>140</v>
      </c>
      <c r="C73" s="43"/>
      <c r="D73" s="26"/>
      <c r="E73" s="27">
        <f>E74</f>
        <v>1200000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12.75">
      <c r="A74" s="9" t="s">
        <v>141</v>
      </c>
      <c r="B74" s="29" t="s">
        <v>142</v>
      </c>
      <c r="C74" s="30"/>
      <c r="D74" s="6"/>
      <c r="E74" s="7">
        <f>E75</f>
        <v>1200000</v>
      </c>
    </row>
    <row r="75" spans="1:5" ht="12.75">
      <c r="A75" s="9" t="s">
        <v>59</v>
      </c>
      <c r="B75" s="29"/>
      <c r="C75" s="30">
        <v>200</v>
      </c>
      <c r="D75" s="6"/>
      <c r="E75" s="7">
        <f>7!H90</f>
        <v>1200000</v>
      </c>
    </row>
    <row r="76" spans="1:5" ht="12.75">
      <c r="A76" s="17" t="s">
        <v>143</v>
      </c>
      <c r="B76" s="41" t="s">
        <v>144</v>
      </c>
      <c r="C76" s="19" t="s">
        <v>52</v>
      </c>
      <c r="D76" s="20"/>
      <c r="E76" s="21">
        <f>E77</f>
        <v>679416</v>
      </c>
    </row>
    <row r="77" spans="1:163" s="28" customFormat="1" ht="12.75">
      <c r="A77" s="34" t="s">
        <v>145</v>
      </c>
      <c r="B77" s="35" t="s">
        <v>146</v>
      </c>
      <c r="C77" s="25"/>
      <c r="D77" s="26"/>
      <c r="E77" s="27">
        <f>E78+E80</f>
        <v>679416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12.75">
      <c r="A78" s="9" t="s">
        <v>147</v>
      </c>
      <c r="B78" s="29" t="s">
        <v>148</v>
      </c>
      <c r="C78" s="30" t="s">
        <v>52</v>
      </c>
      <c r="D78" s="6"/>
      <c r="E78" s="7">
        <f>E79</f>
        <v>379416</v>
      </c>
    </row>
    <row r="79" spans="1:5" ht="12.75">
      <c r="A79" s="9" t="s">
        <v>59</v>
      </c>
      <c r="B79" s="29"/>
      <c r="C79" s="30">
        <v>200</v>
      </c>
      <c r="D79" s="6"/>
      <c r="E79" s="7">
        <f>7!G57</f>
        <v>379416</v>
      </c>
    </row>
    <row r="80" spans="1:5" ht="33.75">
      <c r="A80" s="9" t="s">
        <v>149</v>
      </c>
      <c r="B80" s="29" t="s">
        <v>150</v>
      </c>
      <c r="C80" s="30"/>
      <c r="D80" s="6"/>
      <c r="E80" s="7">
        <f>E81+E82</f>
        <v>300000</v>
      </c>
    </row>
    <row r="81" spans="1:5" ht="12.75">
      <c r="A81" s="9" t="s">
        <v>59</v>
      </c>
      <c r="B81" s="29"/>
      <c r="C81" s="30">
        <v>200</v>
      </c>
      <c r="D81" s="6"/>
      <c r="E81" s="7">
        <f>7!F98</f>
        <v>48740.4</v>
      </c>
    </row>
    <row r="82" spans="1:5" ht="12.75">
      <c r="A82" s="9" t="s">
        <v>97</v>
      </c>
      <c r="B82" s="29"/>
      <c r="C82" s="30">
        <v>400</v>
      </c>
      <c r="D82" s="49"/>
      <c r="E82" s="7">
        <f>7!F99</f>
        <v>251259.6</v>
      </c>
    </row>
    <row r="83" spans="1:163" s="22" customFormat="1" ht="12.75">
      <c r="A83" s="50" t="s">
        <v>152</v>
      </c>
      <c r="B83" s="41" t="s">
        <v>153</v>
      </c>
      <c r="C83" s="42"/>
      <c r="D83" s="20"/>
      <c r="E83" s="21">
        <f>E84+E100</f>
        <v>17893134.78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12.75">
      <c r="A84" s="23" t="s">
        <v>154</v>
      </c>
      <c r="B84" s="35" t="s">
        <v>155</v>
      </c>
      <c r="C84" s="43"/>
      <c r="D84" s="26"/>
      <c r="E84" s="27">
        <f>E85+E89+E91+E93+E96+E98+E87</f>
        <v>8284247.55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5" s="71" customFormat="1" ht="12.75">
      <c r="A85" s="136" t="s">
        <v>307</v>
      </c>
      <c r="B85" s="137" t="s">
        <v>306</v>
      </c>
      <c r="C85" s="135"/>
      <c r="D85" s="138"/>
      <c r="E85" s="139">
        <f>E86</f>
        <v>52155</v>
      </c>
    </row>
    <row r="86" spans="1:5" s="71" customFormat="1" ht="12.75">
      <c r="A86" s="9" t="s">
        <v>158</v>
      </c>
      <c r="B86" s="29"/>
      <c r="C86" s="30">
        <v>200</v>
      </c>
      <c r="D86" s="138"/>
      <c r="E86" s="139">
        <f>7!F117</f>
        <v>52155</v>
      </c>
    </row>
    <row r="87" spans="1:5" ht="12.75">
      <c r="A87" s="9" t="s">
        <v>300</v>
      </c>
      <c r="B87" s="29" t="s">
        <v>299</v>
      </c>
      <c r="C87" s="30"/>
      <c r="D87" s="49"/>
      <c r="E87" s="7">
        <f>E88</f>
        <v>18535</v>
      </c>
    </row>
    <row r="88" spans="1:5" ht="12.75">
      <c r="A88" s="9" t="s">
        <v>158</v>
      </c>
      <c r="B88" s="29"/>
      <c r="C88" s="30">
        <v>200</v>
      </c>
      <c r="D88" s="49"/>
      <c r="E88" s="7">
        <f>7!G115</f>
        <v>18535</v>
      </c>
    </row>
    <row r="89" spans="1:5" s="71" customFormat="1" ht="12.75">
      <c r="A89" s="9" t="s">
        <v>312</v>
      </c>
      <c r="B89" s="29" t="s">
        <v>316</v>
      </c>
      <c r="C89" s="30"/>
      <c r="D89" s="138"/>
      <c r="E89" s="139">
        <f>E90</f>
        <v>0</v>
      </c>
    </row>
    <row r="90" spans="1:5" s="71" customFormat="1" ht="12.75">
      <c r="A90" s="9" t="s">
        <v>158</v>
      </c>
      <c r="B90" s="29"/>
      <c r="C90" s="30">
        <v>200</v>
      </c>
      <c r="D90" s="138"/>
      <c r="E90" s="139">
        <v>0</v>
      </c>
    </row>
    <row r="91" spans="1:5" s="71" customFormat="1" ht="22.5">
      <c r="A91" s="136" t="s">
        <v>305</v>
      </c>
      <c r="B91" s="137" t="s">
        <v>304</v>
      </c>
      <c r="C91" s="135"/>
      <c r="D91" s="138"/>
      <c r="E91" s="139">
        <f>E92</f>
        <v>155664</v>
      </c>
    </row>
    <row r="92" spans="1:5" s="71" customFormat="1" ht="12.75">
      <c r="A92" s="9" t="s">
        <v>158</v>
      </c>
      <c r="B92" s="29"/>
      <c r="C92" s="30">
        <v>200</v>
      </c>
      <c r="D92" s="138"/>
      <c r="E92" s="139">
        <f>7!F102</f>
        <v>155664</v>
      </c>
    </row>
    <row r="93" spans="1:5" ht="12.75">
      <c r="A93" s="51" t="s">
        <v>156</v>
      </c>
      <c r="B93" s="29" t="s">
        <v>157</v>
      </c>
      <c r="C93" s="30"/>
      <c r="D93" s="6"/>
      <c r="E93" s="7">
        <f>E94+E95</f>
        <v>4502821.32</v>
      </c>
    </row>
    <row r="94" spans="1:7" ht="12.75">
      <c r="A94" s="9" t="s">
        <v>158</v>
      </c>
      <c r="B94" s="29"/>
      <c r="C94" s="30">
        <v>200</v>
      </c>
      <c r="D94" s="52"/>
      <c r="E94" s="7">
        <f>7!H104</f>
        <v>4482821.32</v>
      </c>
      <c r="G94" s="44"/>
    </row>
    <row r="95" spans="1:7" ht="12.75">
      <c r="A95" s="9" t="s">
        <v>108</v>
      </c>
      <c r="B95" s="29"/>
      <c r="C95" s="30">
        <v>800</v>
      </c>
      <c r="D95" s="52"/>
      <c r="E95" s="7">
        <f>7!G105</f>
        <v>20000</v>
      </c>
      <c r="G95" s="44"/>
    </row>
    <row r="96" spans="1:5" ht="12.75">
      <c r="A96" s="9" t="s">
        <v>159</v>
      </c>
      <c r="B96" s="29" t="s">
        <v>160</v>
      </c>
      <c r="C96" s="30"/>
      <c r="D96" s="49"/>
      <c r="E96" s="7">
        <f>E97</f>
        <v>3315727.43</v>
      </c>
    </row>
    <row r="97" spans="1:5" ht="12.75">
      <c r="A97" s="9" t="s">
        <v>158</v>
      </c>
      <c r="B97" s="29"/>
      <c r="C97" s="30">
        <v>200</v>
      </c>
      <c r="D97" s="49"/>
      <c r="E97" s="7">
        <f>7!H107</f>
        <v>3315727.43</v>
      </c>
    </row>
    <row r="98" spans="1:5" ht="12.75">
      <c r="A98" s="9" t="s">
        <v>161</v>
      </c>
      <c r="B98" s="29" t="s">
        <v>162</v>
      </c>
      <c r="C98" s="30"/>
      <c r="D98" s="49"/>
      <c r="E98" s="7">
        <f>E99</f>
        <v>239344.8</v>
      </c>
    </row>
    <row r="99" spans="1:5" ht="12.75">
      <c r="A99" s="9" t="s">
        <v>158</v>
      </c>
      <c r="B99" s="29"/>
      <c r="C99" s="30">
        <v>200</v>
      </c>
      <c r="D99" s="49"/>
      <c r="E99" s="7">
        <f>7!G109</f>
        <v>239344.8</v>
      </c>
    </row>
    <row r="100" spans="1:163" s="28" customFormat="1" ht="12.75">
      <c r="A100" s="23" t="s">
        <v>163</v>
      </c>
      <c r="B100" s="35" t="s">
        <v>164</v>
      </c>
      <c r="C100" s="43"/>
      <c r="D100" s="53"/>
      <c r="E100" s="27">
        <f>E101+E105+E107</f>
        <v>9608887.23</v>
      </c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6" ht="12.75">
      <c r="A101" s="9" t="s">
        <v>165</v>
      </c>
      <c r="B101" s="29" t="s">
        <v>166</v>
      </c>
      <c r="C101" s="30"/>
      <c r="D101" s="49"/>
      <c r="E101" s="7">
        <f>E102+E103+E104</f>
        <v>8208887.23</v>
      </c>
      <c r="F101" s="74"/>
    </row>
    <row r="102" spans="1:5" ht="22.5">
      <c r="A102" s="9" t="s">
        <v>106</v>
      </c>
      <c r="B102" s="29"/>
      <c r="C102" s="30">
        <v>100</v>
      </c>
      <c r="D102" s="49"/>
      <c r="E102" s="7">
        <f>7!H130</f>
        <v>6195247.23</v>
      </c>
    </row>
    <row r="103" spans="1:5" ht="12.75">
      <c r="A103" s="9" t="s">
        <v>158</v>
      </c>
      <c r="B103" s="29"/>
      <c r="C103" s="30">
        <v>200</v>
      </c>
      <c r="D103" s="49"/>
      <c r="E103" s="7">
        <f>7!H131+7!H135</f>
        <v>1969748.8</v>
      </c>
    </row>
    <row r="104" spans="1:5" ht="12.75">
      <c r="A104" s="9" t="s">
        <v>108</v>
      </c>
      <c r="B104" s="29"/>
      <c r="C104" s="30">
        <v>800</v>
      </c>
      <c r="D104" s="49"/>
      <c r="E104" s="7">
        <f>7!H132</f>
        <v>43891.2</v>
      </c>
    </row>
    <row r="105" spans="1:5" ht="12.75">
      <c r="A105" s="9" t="s">
        <v>167</v>
      </c>
      <c r="B105" s="29" t="s">
        <v>168</v>
      </c>
      <c r="C105" s="30"/>
      <c r="D105" s="49"/>
      <c r="E105" s="7">
        <f>E106</f>
        <v>1400000</v>
      </c>
    </row>
    <row r="106" spans="1:5" ht="12.75">
      <c r="A106" s="9" t="s">
        <v>158</v>
      </c>
      <c r="B106" s="29"/>
      <c r="C106" s="30">
        <v>200</v>
      </c>
      <c r="D106" s="49"/>
      <c r="E106" s="7">
        <f>7!H111</f>
        <v>1400000</v>
      </c>
    </row>
    <row r="107" spans="1:5" ht="22.5">
      <c r="A107" s="9" t="s">
        <v>315</v>
      </c>
      <c r="B107" s="29" t="s">
        <v>318</v>
      </c>
      <c r="C107" s="30"/>
      <c r="D107" s="49"/>
      <c r="E107" s="7">
        <f>E108</f>
        <v>0</v>
      </c>
    </row>
    <row r="108" spans="1:5" ht="12.75">
      <c r="A108" s="9" t="s">
        <v>158</v>
      </c>
      <c r="B108" s="29"/>
      <c r="C108" s="30">
        <v>200</v>
      </c>
      <c r="D108" s="49"/>
      <c r="E108" s="7">
        <v>0</v>
      </c>
    </row>
    <row r="109" spans="1:163" s="56" customFormat="1" ht="12.75">
      <c r="A109" s="11" t="s">
        <v>169</v>
      </c>
      <c r="B109" s="39" t="s">
        <v>170</v>
      </c>
      <c r="C109" s="13"/>
      <c r="D109" s="54"/>
      <c r="E109" s="15">
        <f>E110</f>
        <v>747561.9299999999</v>
      </c>
      <c r="F109" s="7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</row>
    <row r="110" spans="1:5" ht="12.75">
      <c r="A110" s="50" t="s">
        <v>171</v>
      </c>
      <c r="B110" s="41" t="s">
        <v>172</v>
      </c>
      <c r="C110" s="42"/>
      <c r="D110" s="57"/>
      <c r="E110" s="21">
        <f>E111+E114+E117+E120+E122</f>
        <v>747561.9299999999</v>
      </c>
    </row>
    <row r="111" spans="1:163" s="28" customFormat="1" ht="12.75">
      <c r="A111" s="23" t="s">
        <v>173</v>
      </c>
      <c r="B111" s="35" t="s">
        <v>174</v>
      </c>
      <c r="C111" s="43"/>
      <c r="D111" s="53"/>
      <c r="E111" s="27">
        <f>E112</f>
        <v>282352.04</v>
      </c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5" ht="12.75">
      <c r="A112" s="9" t="s">
        <v>173</v>
      </c>
      <c r="B112" s="29" t="s">
        <v>175</v>
      </c>
      <c r="C112" s="30"/>
      <c r="D112" s="49"/>
      <c r="E112" s="7">
        <f>E113</f>
        <v>282352.04</v>
      </c>
    </row>
    <row r="113" spans="1:5" ht="12.75">
      <c r="A113" s="9" t="s">
        <v>158</v>
      </c>
      <c r="B113" s="29"/>
      <c r="C113" s="30">
        <v>200</v>
      </c>
      <c r="D113" s="49"/>
      <c r="E113" s="7">
        <f>7!H33</f>
        <v>282352.04</v>
      </c>
    </row>
    <row r="114" spans="1:163" s="28" customFormat="1" ht="22.5">
      <c r="A114" s="23" t="s">
        <v>176</v>
      </c>
      <c r="B114" s="35" t="s">
        <v>177</v>
      </c>
      <c r="C114" s="43"/>
      <c r="D114" s="53"/>
      <c r="E114" s="27">
        <f>E115</f>
        <v>295313.35</v>
      </c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5" ht="22.5">
      <c r="A115" s="9" t="s">
        <v>178</v>
      </c>
      <c r="B115" s="29" t="s">
        <v>179</v>
      </c>
      <c r="C115" s="30"/>
      <c r="D115" s="49"/>
      <c r="E115" s="7">
        <f>E116</f>
        <v>295313.35</v>
      </c>
    </row>
    <row r="116" spans="1:5" ht="12.75">
      <c r="A116" s="9" t="s">
        <v>158</v>
      </c>
      <c r="B116" s="29"/>
      <c r="C116" s="30">
        <v>200</v>
      </c>
      <c r="D116" s="49"/>
      <c r="E116" s="7">
        <f>7!H34</f>
        <v>295313.35</v>
      </c>
    </row>
    <row r="117" spans="1:163" s="28" customFormat="1" ht="12.75">
      <c r="A117" s="23" t="s">
        <v>180</v>
      </c>
      <c r="B117" s="35" t="s">
        <v>181</v>
      </c>
      <c r="C117" s="43"/>
      <c r="D117" s="53"/>
      <c r="E117" s="27">
        <f>E118</f>
        <v>43091.81</v>
      </c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5" ht="12.75">
      <c r="A118" s="9" t="s">
        <v>182</v>
      </c>
      <c r="B118" s="29" t="s">
        <v>183</v>
      </c>
      <c r="C118" s="30"/>
      <c r="D118" s="49"/>
      <c r="E118" s="7">
        <f>E119</f>
        <v>43091.81</v>
      </c>
    </row>
    <row r="119" spans="1:5" ht="12.75">
      <c r="A119" s="9" t="s">
        <v>158</v>
      </c>
      <c r="B119" s="29"/>
      <c r="C119" s="30">
        <v>200</v>
      </c>
      <c r="D119" s="49"/>
      <c r="E119" s="7">
        <f>7!H36+7!H135</f>
        <v>43091.81</v>
      </c>
    </row>
    <row r="120" spans="1:5" ht="12.75">
      <c r="A120" s="9" t="s">
        <v>331</v>
      </c>
      <c r="B120" s="29" t="s">
        <v>330</v>
      </c>
      <c r="C120" s="30"/>
      <c r="D120" s="49"/>
      <c r="E120" s="7">
        <f>E121</f>
        <v>60000</v>
      </c>
    </row>
    <row r="121" spans="1:5" ht="12.75">
      <c r="A121" s="9" t="s">
        <v>332</v>
      </c>
      <c r="B121" s="29"/>
      <c r="C121" s="30">
        <v>700</v>
      </c>
      <c r="D121" s="49"/>
      <c r="E121" s="7">
        <f>7!G180</f>
        <v>60000</v>
      </c>
    </row>
    <row r="122" spans="1:5" ht="12.75">
      <c r="A122" s="23" t="s">
        <v>298</v>
      </c>
      <c r="B122" s="35" t="s">
        <v>297</v>
      </c>
      <c r="C122" s="43"/>
      <c r="D122" s="53"/>
      <c r="E122" s="27">
        <f>E123</f>
        <v>66804.73000000001</v>
      </c>
    </row>
    <row r="123" spans="1:5" ht="12.75">
      <c r="A123" s="9" t="s">
        <v>296</v>
      </c>
      <c r="B123" s="29" t="s">
        <v>295</v>
      </c>
      <c r="C123" s="6"/>
      <c r="D123" s="6"/>
      <c r="E123" s="7">
        <f>E124</f>
        <v>66804.73000000001</v>
      </c>
    </row>
    <row r="124" spans="1:5" ht="12.75">
      <c r="A124" s="9" t="s">
        <v>158</v>
      </c>
      <c r="B124" s="29"/>
      <c r="C124" s="30">
        <v>200</v>
      </c>
      <c r="D124" s="49"/>
      <c r="E124" s="7">
        <f>7!G38</f>
        <v>66804.73000000001</v>
      </c>
    </row>
    <row r="125" spans="1:163" s="16" customFormat="1" ht="12.75">
      <c r="A125" s="11" t="s">
        <v>184</v>
      </c>
      <c r="B125" s="39" t="s">
        <v>185</v>
      </c>
      <c r="C125" s="13" t="s">
        <v>52</v>
      </c>
      <c r="D125" s="40"/>
      <c r="E125" s="15">
        <f>E126</f>
        <v>20229832.470000003</v>
      </c>
      <c r="F125" s="7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5" ht="12.75">
      <c r="A126" s="17" t="s">
        <v>186</v>
      </c>
      <c r="B126" s="41" t="s">
        <v>187</v>
      </c>
      <c r="C126" s="19" t="s">
        <v>52</v>
      </c>
      <c r="D126" s="20"/>
      <c r="E126" s="21">
        <f>E127</f>
        <v>20229832.470000003</v>
      </c>
    </row>
    <row r="127" spans="1:163" s="28" customFormat="1" ht="12.75">
      <c r="A127" s="23" t="s">
        <v>188</v>
      </c>
      <c r="B127" s="35" t="s">
        <v>189</v>
      </c>
      <c r="C127" s="43"/>
      <c r="D127" s="26"/>
      <c r="E127" s="27">
        <f>E128+E131+E133+E135+E137+E139</f>
        <v>20229832.470000003</v>
      </c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5" ht="12.75">
      <c r="A128" s="9" t="s">
        <v>190</v>
      </c>
      <c r="B128" s="29" t="s">
        <v>191</v>
      </c>
      <c r="C128" s="30" t="s">
        <v>52</v>
      </c>
      <c r="D128" s="6"/>
      <c r="E128" s="7">
        <f>E129+E130</f>
        <v>12522092.23</v>
      </c>
    </row>
    <row r="129" spans="1:5" ht="12.75">
      <c r="A129" s="9" t="s">
        <v>158</v>
      </c>
      <c r="B129" s="29"/>
      <c r="C129" s="30">
        <v>200</v>
      </c>
      <c r="D129" s="6"/>
      <c r="E129" s="7">
        <f>7!H62</f>
        <v>12522092.23</v>
      </c>
    </row>
    <row r="130" spans="1:5" ht="12.75">
      <c r="A130" s="9" t="s">
        <v>108</v>
      </c>
      <c r="B130" s="29"/>
      <c r="C130" s="30">
        <v>800</v>
      </c>
      <c r="D130" s="6"/>
      <c r="E130" s="7">
        <v>0</v>
      </c>
    </row>
    <row r="131" spans="1:5" ht="12.75">
      <c r="A131" s="9" t="s">
        <v>192</v>
      </c>
      <c r="B131" s="29" t="s">
        <v>193</v>
      </c>
      <c r="C131" s="30"/>
      <c r="D131" s="6"/>
      <c r="E131" s="7">
        <f>E132</f>
        <v>1397752.8</v>
      </c>
    </row>
    <row r="132" spans="1:5" ht="12.75">
      <c r="A132" s="9" t="s">
        <v>158</v>
      </c>
      <c r="B132" s="29"/>
      <c r="C132" s="30">
        <v>200</v>
      </c>
      <c r="D132" s="6"/>
      <c r="E132" s="7">
        <f>7!H65</f>
        <v>1397752.8</v>
      </c>
    </row>
    <row r="133" spans="1:5" ht="12.75">
      <c r="A133" s="9" t="s">
        <v>194</v>
      </c>
      <c r="B133" s="29" t="s">
        <v>195</v>
      </c>
      <c r="C133" s="30"/>
      <c r="D133" s="58"/>
      <c r="E133" s="7">
        <f>E134</f>
        <v>5994488</v>
      </c>
    </row>
    <row r="134" spans="1:5" ht="12.75">
      <c r="A134" s="9" t="s">
        <v>158</v>
      </c>
      <c r="B134" s="29"/>
      <c r="C134" s="30">
        <v>200</v>
      </c>
      <c r="D134" s="58"/>
      <c r="E134" s="139">
        <v>5994488</v>
      </c>
    </row>
    <row r="135" spans="1:5" ht="12.75">
      <c r="A135" s="9" t="s">
        <v>314</v>
      </c>
      <c r="B135" s="29" t="s">
        <v>313</v>
      </c>
      <c r="C135" s="30"/>
      <c r="D135" s="58"/>
      <c r="E135" s="139">
        <f>E136</f>
        <v>315499.44</v>
      </c>
    </row>
    <row r="136" spans="1:5" ht="12.75">
      <c r="A136" s="9" t="s">
        <v>158</v>
      </c>
      <c r="B136" s="29"/>
      <c r="C136" s="30">
        <v>200</v>
      </c>
      <c r="D136" s="58"/>
      <c r="E136" s="139">
        <f>7!H71</f>
        <v>315499.44</v>
      </c>
    </row>
    <row r="137" spans="1:5" ht="12.75">
      <c r="A137" s="9" t="s">
        <v>311</v>
      </c>
      <c r="B137" s="29" t="s">
        <v>310</v>
      </c>
      <c r="C137" s="30"/>
      <c r="D137" s="58"/>
      <c r="E137" s="139">
        <f>E138</f>
        <v>0</v>
      </c>
    </row>
    <row r="138" spans="1:5" ht="12.75">
      <c r="A138" s="9" t="s">
        <v>158</v>
      </c>
      <c r="B138" s="29"/>
      <c r="C138" s="30">
        <v>200</v>
      </c>
      <c r="D138" s="58"/>
      <c r="E138" s="139">
        <v>0</v>
      </c>
    </row>
    <row r="139" spans="1:5" ht="12.75">
      <c r="A139" s="9" t="s">
        <v>309</v>
      </c>
      <c r="B139" s="29" t="s">
        <v>308</v>
      </c>
      <c r="C139" s="30"/>
      <c r="D139" s="59"/>
      <c r="E139" s="139">
        <f>E140</f>
        <v>0</v>
      </c>
    </row>
    <row r="140" spans="1:5" ht="12.75">
      <c r="A140" s="9" t="s">
        <v>158</v>
      </c>
      <c r="B140" s="29"/>
      <c r="C140" s="30">
        <v>200</v>
      </c>
      <c r="D140" s="58"/>
      <c r="E140" s="7">
        <v>0</v>
      </c>
    </row>
    <row r="141" spans="1:6" ht="12.75">
      <c r="A141" s="149" t="s">
        <v>218</v>
      </c>
      <c r="B141" s="70" t="s">
        <v>219</v>
      </c>
      <c r="C141" s="70"/>
      <c r="D141" s="150"/>
      <c r="E141" s="15">
        <f>E142</f>
        <v>8191785</v>
      </c>
      <c r="F141" s="74"/>
    </row>
    <row r="142" spans="1:5" ht="12.75">
      <c r="A142" s="64" t="s">
        <v>220</v>
      </c>
      <c r="B142" s="65" t="s">
        <v>221</v>
      </c>
      <c r="C142" s="65"/>
      <c r="D142" s="66"/>
      <c r="E142" s="21">
        <f>E143+E146</f>
        <v>8191785</v>
      </c>
    </row>
    <row r="143" spans="1:5" ht="12.75">
      <c r="A143" s="67" t="s">
        <v>222</v>
      </c>
      <c r="B143" s="68" t="s">
        <v>223</v>
      </c>
      <c r="C143" s="68"/>
      <c r="D143" s="69"/>
      <c r="E143" s="27">
        <f>E144</f>
        <v>7138785</v>
      </c>
    </row>
    <row r="144" spans="1:5" ht="12.75">
      <c r="A144" s="51" t="s">
        <v>224</v>
      </c>
      <c r="B144" s="63" t="s">
        <v>225</v>
      </c>
      <c r="C144" s="63"/>
      <c r="D144" s="58"/>
      <c r="E144" s="7">
        <f>E145</f>
        <v>7138785</v>
      </c>
    </row>
    <row r="145" spans="1:5" ht="12.75">
      <c r="A145" s="9" t="s">
        <v>158</v>
      </c>
      <c r="B145" s="29"/>
      <c r="C145" s="30">
        <v>200</v>
      </c>
      <c r="D145" s="58"/>
      <c r="E145" s="7">
        <f>7!H121</f>
        <v>7138785</v>
      </c>
    </row>
    <row r="146" spans="1:5" ht="12.75">
      <c r="A146" s="23"/>
      <c r="B146" s="35" t="s">
        <v>333</v>
      </c>
      <c r="C146" s="43"/>
      <c r="D146" s="69"/>
      <c r="E146" s="27">
        <f>E147+E149</f>
        <v>1053000</v>
      </c>
    </row>
    <row r="147" spans="1:5" ht="12.75">
      <c r="A147" s="9" t="s">
        <v>334</v>
      </c>
      <c r="B147" s="29" t="s">
        <v>349</v>
      </c>
      <c r="C147" s="30"/>
      <c r="D147" s="58"/>
      <c r="E147" s="7">
        <f>7!F123</f>
        <v>999999</v>
      </c>
    </row>
    <row r="148" spans="1:5" ht="12.75">
      <c r="A148" s="9" t="s">
        <v>158</v>
      </c>
      <c r="B148" s="29"/>
      <c r="C148" s="30">
        <v>200</v>
      </c>
      <c r="D148" s="58"/>
      <c r="E148" s="7">
        <v>999999</v>
      </c>
    </row>
    <row r="149" spans="1:5" ht="22.5">
      <c r="A149" s="9" t="s">
        <v>335</v>
      </c>
      <c r="B149" s="29" t="s">
        <v>350</v>
      </c>
      <c r="C149" s="30"/>
      <c r="D149" s="58"/>
      <c r="E149" s="7">
        <f>E150</f>
        <v>53001</v>
      </c>
    </row>
    <row r="150" spans="1:6" s="157" customFormat="1" ht="12.75">
      <c r="A150" s="9" t="s">
        <v>158</v>
      </c>
      <c r="B150" s="29"/>
      <c r="C150" s="30">
        <v>200</v>
      </c>
      <c r="D150" s="155"/>
      <c r="E150" s="7">
        <f>7!G124</f>
        <v>53001</v>
      </c>
      <c r="F150" s="156"/>
    </row>
    <row r="151" spans="1:6" s="157" customFormat="1" ht="12.75">
      <c r="A151" s="149" t="s">
        <v>337</v>
      </c>
      <c r="B151" s="161" t="s">
        <v>336</v>
      </c>
      <c r="C151" s="13"/>
      <c r="D151" s="160"/>
      <c r="E151" s="15">
        <f>E152</f>
        <v>311000</v>
      </c>
      <c r="F151" s="156"/>
    </row>
    <row r="152" spans="1:6" s="157" customFormat="1" ht="12.75">
      <c r="A152" s="64" t="s">
        <v>339</v>
      </c>
      <c r="B152" s="41" t="s">
        <v>338</v>
      </c>
      <c r="C152" s="42"/>
      <c r="D152" s="159"/>
      <c r="E152" s="21">
        <f>E153</f>
        <v>311000</v>
      </c>
      <c r="F152" s="156"/>
    </row>
    <row r="153" spans="1:6" s="157" customFormat="1" ht="12.75">
      <c r="A153" s="23" t="s">
        <v>341</v>
      </c>
      <c r="B153" s="35" t="s">
        <v>340</v>
      </c>
      <c r="C153" s="43"/>
      <c r="D153" s="158"/>
      <c r="E153" s="27">
        <f>E154</f>
        <v>311000</v>
      </c>
      <c r="F153" s="156"/>
    </row>
    <row r="154" spans="1:6" s="157" customFormat="1" ht="12.75">
      <c r="A154" s="9" t="s">
        <v>343</v>
      </c>
      <c r="B154" s="29" t="s">
        <v>342</v>
      </c>
      <c r="C154" s="30"/>
      <c r="D154" s="155"/>
      <c r="E154" s="7">
        <f>E155</f>
        <v>311000</v>
      </c>
      <c r="F154" s="156"/>
    </row>
    <row r="155" spans="1:5" ht="12.75">
      <c r="A155" s="9" t="s">
        <v>158</v>
      </c>
      <c r="B155" s="29"/>
      <c r="C155" s="30">
        <v>200</v>
      </c>
      <c r="D155" s="58"/>
      <c r="E155" s="7">
        <f>7!G127</f>
        <v>311000</v>
      </c>
    </row>
    <row r="156" spans="1:163" s="16" customFormat="1" ht="12.75">
      <c r="A156" s="11" t="s">
        <v>196</v>
      </c>
      <c r="B156" s="39" t="s">
        <v>197</v>
      </c>
      <c r="C156" s="70">
        <v>200</v>
      </c>
      <c r="D156" s="14"/>
      <c r="E156" s="15">
        <f>E157+E159+E163+E165+E167+E169+E174+E176+E179+E181</f>
        <v>9082566.51</v>
      </c>
      <c r="F156" s="7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5" ht="12.75">
      <c r="A157" s="9" t="s">
        <v>198</v>
      </c>
      <c r="B157" s="29" t="s">
        <v>199</v>
      </c>
      <c r="C157" s="30" t="s">
        <v>52</v>
      </c>
      <c r="D157" s="6"/>
      <c r="E157" s="7">
        <f>E158</f>
        <v>1041777.07</v>
      </c>
    </row>
    <row r="158" spans="1:5" ht="22.5">
      <c r="A158" s="9" t="s">
        <v>106</v>
      </c>
      <c r="B158" s="29"/>
      <c r="C158" s="30">
        <v>100</v>
      </c>
      <c r="D158" s="6"/>
      <c r="E158" s="139">
        <f>7!G14</f>
        <v>1041777.07</v>
      </c>
    </row>
    <row r="159" spans="1:6" ht="12.75">
      <c r="A159" s="9" t="s">
        <v>200</v>
      </c>
      <c r="B159" s="29" t="s">
        <v>201</v>
      </c>
      <c r="C159" s="30" t="s">
        <v>52</v>
      </c>
      <c r="D159" s="6"/>
      <c r="E159" s="139">
        <f>E160+E161+E162</f>
        <v>7072087.56</v>
      </c>
      <c r="F159" s="74"/>
    </row>
    <row r="160" spans="1:5" ht="22.5">
      <c r="A160" s="9" t="s">
        <v>106</v>
      </c>
      <c r="B160" s="29"/>
      <c r="C160" s="30">
        <v>100</v>
      </c>
      <c r="D160" s="6"/>
      <c r="E160" s="139">
        <f>7!H17</f>
        <v>6485723.56</v>
      </c>
    </row>
    <row r="161" spans="1:5" ht="12.75">
      <c r="A161" s="9" t="s">
        <v>158</v>
      </c>
      <c r="B161" s="29"/>
      <c r="C161" s="30">
        <v>200</v>
      </c>
      <c r="D161" s="6"/>
      <c r="E161" s="7">
        <f>7!H18</f>
        <v>158500</v>
      </c>
    </row>
    <row r="162" spans="1:5" ht="12.75">
      <c r="A162" s="9" t="s">
        <v>108</v>
      </c>
      <c r="B162" s="29"/>
      <c r="C162" s="30">
        <v>800</v>
      </c>
      <c r="D162" s="6"/>
      <c r="E162" s="7">
        <f>7!H19</f>
        <v>427864</v>
      </c>
    </row>
    <row r="163" spans="1:5" ht="12.75">
      <c r="A163" s="9" t="s">
        <v>202</v>
      </c>
      <c r="B163" s="29" t="s">
        <v>203</v>
      </c>
      <c r="C163" s="30" t="s">
        <v>52</v>
      </c>
      <c r="D163" s="6"/>
      <c r="E163" s="7">
        <f>E164</f>
        <v>51600</v>
      </c>
    </row>
    <row r="164" spans="1:5" ht="12.75">
      <c r="A164" s="9" t="s">
        <v>107</v>
      </c>
      <c r="B164" s="29"/>
      <c r="C164" s="30">
        <v>500</v>
      </c>
      <c r="D164" s="6"/>
      <c r="E164" s="7">
        <f>7!H22</f>
        <v>51600</v>
      </c>
    </row>
    <row r="165" spans="1:5" ht="12.75">
      <c r="A165" s="9" t="s">
        <v>204</v>
      </c>
      <c r="B165" s="29" t="s">
        <v>205</v>
      </c>
      <c r="C165" s="30" t="s">
        <v>52</v>
      </c>
      <c r="D165" s="6"/>
      <c r="E165" s="7">
        <f>E166</f>
        <v>155000</v>
      </c>
    </row>
    <row r="166" spans="1:5" ht="12.75">
      <c r="A166" s="9" t="s">
        <v>108</v>
      </c>
      <c r="B166" s="29"/>
      <c r="C166" s="30">
        <v>800</v>
      </c>
      <c r="D166" s="6"/>
      <c r="E166" s="7">
        <v>155000</v>
      </c>
    </row>
    <row r="167" spans="1:5" ht="12.75">
      <c r="A167" s="9" t="s">
        <v>206</v>
      </c>
      <c r="B167" s="29" t="s">
        <v>207</v>
      </c>
      <c r="C167" s="30" t="s">
        <v>52</v>
      </c>
      <c r="D167" s="6"/>
      <c r="E167" s="7">
        <f>E168</f>
        <v>100000</v>
      </c>
    </row>
    <row r="168" spans="1:5" ht="12.75">
      <c r="A168" s="9" t="s">
        <v>158</v>
      </c>
      <c r="B168" s="29"/>
      <c r="C168" s="30">
        <v>200</v>
      </c>
      <c r="D168" s="6"/>
      <c r="E168" s="7">
        <f>7!H50</f>
        <v>100000</v>
      </c>
    </row>
    <row r="169" spans="1:5" ht="12.75">
      <c r="A169" s="9" t="s">
        <v>208</v>
      </c>
      <c r="B169" s="29" t="s">
        <v>209</v>
      </c>
      <c r="C169" s="30"/>
      <c r="D169" s="6"/>
      <c r="E169" s="7">
        <f>E170+E171</f>
        <v>59000</v>
      </c>
    </row>
    <row r="170" spans="1:5" ht="22.5">
      <c r="A170" s="9" t="s">
        <v>106</v>
      </c>
      <c r="B170" s="29"/>
      <c r="C170" s="30">
        <v>100</v>
      </c>
      <c r="D170" s="6"/>
      <c r="E170" s="7">
        <v>50000</v>
      </c>
    </row>
    <row r="171" spans="1:5" ht="12.75">
      <c r="A171" s="9" t="s">
        <v>158</v>
      </c>
      <c r="B171" s="29"/>
      <c r="C171" s="30">
        <v>200</v>
      </c>
      <c r="D171" s="6"/>
      <c r="E171" s="7">
        <v>9000</v>
      </c>
    </row>
    <row r="172" spans="1:5" ht="22.5" hidden="1">
      <c r="A172" s="9" t="s">
        <v>210</v>
      </c>
      <c r="B172" s="29" t="s">
        <v>211</v>
      </c>
      <c r="C172" s="30"/>
      <c r="D172" s="6"/>
      <c r="E172" s="7">
        <f>E173</f>
        <v>0</v>
      </c>
    </row>
    <row r="173" spans="1:5" ht="12.75" hidden="1">
      <c r="A173" s="9" t="s">
        <v>158</v>
      </c>
      <c r="B173" s="29"/>
      <c r="C173" s="30">
        <v>200</v>
      </c>
      <c r="D173" s="6"/>
      <c r="E173" s="7"/>
    </row>
    <row r="174" spans="1:5" ht="22.5">
      <c r="A174" s="9" t="s">
        <v>212</v>
      </c>
      <c r="B174" s="29" t="s">
        <v>213</v>
      </c>
      <c r="C174" s="30"/>
      <c r="D174" s="6"/>
      <c r="E174" s="7">
        <f>E175</f>
        <v>125827.88</v>
      </c>
    </row>
    <row r="175" spans="1:5" ht="12.75">
      <c r="A175" s="9" t="s">
        <v>107</v>
      </c>
      <c r="B175" s="29"/>
      <c r="C175" s="30">
        <v>500</v>
      </c>
      <c r="D175" s="6"/>
      <c r="E175" s="7">
        <f>7!H24</f>
        <v>125827.88</v>
      </c>
    </row>
    <row r="176" spans="1:5" ht="12.75">
      <c r="A176" s="9" t="s">
        <v>214</v>
      </c>
      <c r="B176" s="29" t="s">
        <v>215</v>
      </c>
      <c r="C176" s="30"/>
      <c r="D176" s="6"/>
      <c r="E176" s="7">
        <f>E177+E178</f>
        <v>477274</v>
      </c>
    </row>
    <row r="177" spans="1:5" ht="22.5">
      <c r="A177" s="9" t="s">
        <v>106</v>
      </c>
      <c r="B177" s="29"/>
      <c r="C177" s="30">
        <v>100</v>
      </c>
      <c r="D177" s="6"/>
      <c r="E177" s="7">
        <f>7!H45</f>
        <v>391694</v>
      </c>
    </row>
    <row r="178" spans="1:5" ht="12.75">
      <c r="A178" s="9" t="s">
        <v>158</v>
      </c>
      <c r="B178" s="29"/>
      <c r="C178" s="30">
        <v>200</v>
      </c>
      <c r="D178" s="6"/>
      <c r="E178" s="7">
        <f>7!H46</f>
        <v>85580</v>
      </c>
    </row>
    <row r="179" spans="1:5" ht="12.75">
      <c r="A179" s="9" t="s">
        <v>216</v>
      </c>
      <c r="B179" s="29" t="s">
        <v>217</v>
      </c>
      <c r="C179" s="30"/>
      <c r="D179" s="6"/>
      <c r="E179" s="7">
        <f>E180</f>
        <v>0</v>
      </c>
    </row>
    <row r="180" spans="1:5" ht="12.75">
      <c r="A180" s="9" t="s">
        <v>108</v>
      </c>
      <c r="B180" s="29"/>
      <c r="C180" s="30">
        <v>800</v>
      </c>
      <c r="D180" s="6"/>
      <c r="E180" s="7">
        <v>0</v>
      </c>
    </row>
    <row r="181" spans="1:5" ht="12.75">
      <c r="A181" s="9" t="s">
        <v>322</v>
      </c>
      <c r="B181" s="29" t="s">
        <v>321</v>
      </c>
      <c r="C181" s="30"/>
      <c r="D181" s="6"/>
      <c r="E181" s="7">
        <f>E182</f>
        <v>0</v>
      </c>
    </row>
    <row r="182" spans="1:5" ht="12.75">
      <c r="A182" s="9" t="s">
        <v>108</v>
      </c>
      <c r="B182" s="29"/>
      <c r="C182" s="30">
        <v>800</v>
      </c>
      <c r="D182" s="6"/>
      <c r="E182" s="7">
        <v>0</v>
      </c>
    </row>
    <row r="183" spans="1:5" ht="12.75">
      <c r="A183" s="60" t="s">
        <v>329</v>
      </c>
      <c r="B183" s="29"/>
      <c r="C183" s="30"/>
      <c r="D183" s="6"/>
      <c r="E183" s="7">
        <f>7!H183</f>
        <v>5977317.42</v>
      </c>
    </row>
    <row r="184" spans="1:6" ht="12.75">
      <c r="A184" s="61" t="s">
        <v>46</v>
      </c>
      <c r="B184" s="59"/>
      <c r="C184" s="6"/>
      <c r="D184" s="6"/>
      <c r="E184" s="62">
        <f>E7+E12+E24+E43+E62+E67+E109+E125+E141+E151+E156</f>
        <v>64487222.080000006</v>
      </c>
      <c r="F184" s="74"/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57">
      <selection activeCell="J156" sqref="J156"/>
    </sheetView>
  </sheetViews>
  <sheetFormatPr defaultColWidth="9.140625" defaultRowHeight="12.75"/>
  <cols>
    <col min="1" max="1" width="5.7109375" style="0" bestFit="1" customWidth="1"/>
    <col min="2" max="2" width="17.28125" style="0" bestFit="1" customWidth="1"/>
    <col min="3" max="3" width="14.00390625" style="144" customWidth="1"/>
    <col min="4" max="4" width="4.00390625" style="0" bestFit="1" customWidth="1"/>
    <col min="5" max="5" width="66.00390625" style="0" customWidth="1"/>
    <col min="6" max="6" width="16.7109375" style="0" customWidth="1"/>
    <col min="7" max="7" width="12.28125" style="0" bestFit="1" customWidth="1"/>
    <col min="8" max="8" width="13.421875" style="0" bestFit="1" customWidth="1"/>
    <col min="9" max="9" width="12.28125" style="0" bestFit="1" customWidth="1"/>
    <col min="10" max="10" width="12.7109375" style="143" bestFit="1" customWidth="1"/>
    <col min="11" max="11" width="11.7109375" style="143" bestFit="1" customWidth="1"/>
  </cols>
  <sheetData>
    <row r="1" spans="6:8" ht="22.5" customHeight="1">
      <c r="F1" s="174" t="s">
        <v>354</v>
      </c>
      <c r="G1" s="174"/>
      <c r="H1" s="174"/>
    </row>
    <row r="2" spans="6:8" ht="22.5" customHeight="1">
      <c r="F2" s="174"/>
      <c r="G2" s="174"/>
      <c r="H2" s="174"/>
    </row>
    <row r="3" spans="1:8" ht="15.75">
      <c r="A3" s="77"/>
      <c r="B3" s="175" t="s">
        <v>226</v>
      </c>
      <c r="C3" s="175"/>
      <c r="D3" s="175"/>
      <c r="E3" s="175"/>
      <c r="F3" s="175"/>
      <c r="G3" s="175"/>
      <c r="H3" s="175"/>
    </row>
    <row r="4" spans="1:8" ht="15.75">
      <c r="A4" s="77"/>
      <c r="B4" s="175" t="s">
        <v>325</v>
      </c>
      <c r="C4" s="175"/>
      <c r="D4" s="175"/>
      <c r="E4" s="175"/>
      <c r="F4" s="175"/>
      <c r="G4" s="175"/>
      <c r="H4" s="175"/>
    </row>
    <row r="5" spans="1:8" ht="15.75">
      <c r="A5" s="77"/>
      <c r="B5" s="175" t="s">
        <v>227</v>
      </c>
      <c r="C5" s="175"/>
      <c r="D5" s="175"/>
      <c r="E5" s="175"/>
      <c r="F5" s="175"/>
      <c r="G5" s="175"/>
      <c r="H5" s="175"/>
    </row>
    <row r="6" spans="1:8" ht="12.75">
      <c r="A6" s="77"/>
      <c r="B6" s="78"/>
      <c r="C6" s="78"/>
      <c r="D6" s="78"/>
      <c r="E6" s="77"/>
      <c r="F6" s="79"/>
      <c r="G6" s="79"/>
      <c r="H6" s="79"/>
    </row>
    <row r="7" spans="1:8" ht="12.75">
      <c r="A7" s="176" t="s">
        <v>228</v>
      </c>
      <c r="B7" s="176" t="s">
        <v>229</v>
      </c>
      <c r="C7" s="176" t="s">
        <v>48</v>
      </c>
      <c r="D7" s="176" t="s">
        <v>230</v>
      </c>
      <c r="E7" s="177" t="s">
        <v>47</v>
      </c>
      <c r="F7" s="168">
        <v>2021</v>
      </c>
      <c r="G7" s="169"/>
      <c r="H7" s="170"/>
    </row>
    <row r="8" spans="1:8" ht="33.75">
      <c r="A8" s="176"/>
      <c r="B8" s="176"/>
      <c r="C8" s="176"/>
      <c r="D8" s="176"/>
      <c r="E8" s="177"/>
      <c r="F8" s="81" t="s">
        <v>231</v>
      </c>
      <c r="G8" s="80" t="s">
        <v>232</v>
      </c>
      <c r="H8" s="82" t="s">
        <v>233</v>
      </c>
    </row>
    <row r="9" spans="1:8" ht="12.75">
      <c r="A9" s="83">
        <v>1</v>
      </c>
      <c r="B9" s="80">
        <v>2</v>
      </c>
      <c r="C9" s="80">
        <v>3</v>
      </c>
      <c r="D9" s="80">
        <v>4</v>
      </c>
      <c r="E9" s="80">
        <v>5</v>
      </c>
      <c r="F9" s="82"/>
      <c r="G9" s="80"/>
      <c r="H9" s="84"/>
    </row>
    <row r="10" spans="1:8" ht="12.75">
      <c r="A10" s="85" t="s">
        <v>234</v>
      </c>
      <c r="B10" s="171" t="s">
        <v>235</v>
      </c>
      <c r="C10" s="172"/>
      <c r="D10" s="172"/>
      <c r="E10" s="173"/>
      <c r="F10" s="86"/>
      <c r="G10" s="87"/>
      <c r="H10" s="88"/>
    </row>
    <row r="11" spans="1:8" ht="12.75">
      <c r="A11" s="85" t="s">
        <v>234</v>
      </c>
      <c r="B11" s="89" t="s">
        <v>0</v>
      </c>
      <c r="C11" s="89"/>
      <c r="D11" s="89"/>
      <c r="E11" s="90" t="s">
        <v>236</v>
      </c>
      <c r="F11" s="91">
        <f>F12+F15+F20+F28+F31</f>
        <v>0</v>
      </c>
      <c r="G11" s="91">
        <f>G12+G15+G20+G25+G28+G31</f>
        <v>9125854.44</v>
      </c>
      <c r="H11" s="91">
        <f>H12+H15+H20+H25+H28+H31</f>
        <v>9125854.44</v>
      </c>
    </row>
    <row r="12" spans="1:8" ht="25.5">
      <c r="A12" s="85" t="s">
        <v>234</v>
      </c>
      <c r="B12" s="92" t="s">
        <v>1</v>
      </c>
      <c r="C12" s="93"/>
      <c r="D12" s="93"/>
      <c r="E12" s="94" t="s">
        <v>237</v>
      </c>
      <c r="F12" s="91"/>
      <c r="G12" s="91">
        <f>G13</f>
        <v>1041777.07</v>
      </c>
      <c r="H12" s="91">
        <f>H13</f>
        <v>1041777.07</v>
      </c>
    </row>
    <row r="13" spans="1:8" ht="12.75">
      <c r="A13" s="85" t="s">
        <v>234</v>
      </c>
      <c r="B13" s="95" t="s">
        <v>1</v>
      </c>
      <c r="C13" s="96" t="s">
        <v>238</v>
      </c>
      <c r="D13" s="96"/>
      <c r="E13" s="94" t="s">
        <v>198</v>
      </c>
      <c r="F13" s="97"/>
      <c r="G13" s="98">
        <f>G14</f>
        <v>1041777.07</v>
      </c>
      <c r="H13" s="98">
        <f>H14</f>
        <v>1041777.07</v>
      </c>
    </row>
    <row r="14" spans="1:8" ht="33.75">
      <c r="A14" s="85" t="s">
        <v>234</v>
      </c>
      <c r="B14" s="95" t="s">
        <v>1</v>
      </c>
      <c r="C14" s="96" t="s">
        <v>238</v>
      </c>
      <c r="D14" s="96">
        <v>100</v>
      </c>
      <c r="E14" s="99" t="s">
        <v>239</v>
      </c>
      <c r="F14" s="97"/>
      <c r="G14" s="98">
        <v>1041777.07</v>
      </c>
      <c r="H14" s="98">
        <f>SUM(F14+G14)</f>
        <v>1041777.07</v>
      </c>
    </row>
    <row r="15" spans="1:8" ht="38.25">
      <c r="A15" s="85" t="s">
        <v>234</v>
      </c>
      <c r="B15" s="101" t="s">
        <v>2</v>
      </c>
      <c r="C15" s="96"/>
      <c r="D15" s="96"/>
      <c r="E15" s="94" t="s">
        <v>240</v>
      </c>
      <c r="F15" s="97"/>
      <c r="G15" s="91">
        <f>G16</f>
        <v>7072087.56</v>
      </c>
      <c r="H15" s="91">
        <f>H16</f>
        <v>7072087.56</v>
      </c>
    </row>
    <row r="16" spans="1:8" ht="33.75">
      <c r="A16" s="85" t="s">
        <v>234</v>
      </c>
      <c r="B16" s="102" t="s">
        <v>2</v>
      </c>
      <c r="C16" s="96" t="s">
        <v>241</v>
      </c>
      <c r="D16" s="96"/>
      <c r="E16" s="100" t="s">
        <v>242</v>
      </c>
      <c r="F16" s="97"/>
      <c r="G16" s="98">
        <f>G17+G18+G19</f>
        <v>7072087.56</v>
      </c>
      <c r="H16" s="98">
        <f>H17+H18+H19</f>
        <v>7072087.56</v>
      </c>
    </row>
    <row r="17" spans="1:8" ht="33.75">
      <c r="A17" s="85" t="s">
        <v>234</v>
      </c>
      <c r="B17" s="102" t="s">
        <v>2</v>
      </c>
      <c r="C17" s="96" t="s">
        <v>241</v>
      </c>
      <c r="D17" s="96">
        <v>100</v>
      </c>
      <c r="E17" s="99" t="s">
        <v>239</v>
      </c>
      <c r="F17" s="97"/>
      <c r="G17" s="98">
        <v>6485723.56</v>
      </c>
      <c r="H17" s="98">
        <f>SUM(F17+G17)</f>
        <v>6485723.56</v>
      </c>
    </row>
    <row r="18" spans="1:8" ht="12.75">
      <c r="A18" s="85" t="s">
        <v>234</v>
      </c>
      <c r="B18" s="102" t="s">
        <v>2</v>
      </c>
      <c r="C18" s="96" t="s">
        <v>241</v>
      </c>
      <c r="D18" s="96">
        <v>200</v>
      </c>
      <c r="E18" s="99" t="s">
        <v>158</v>
      </c>
      <c r="F18" s="97"/>
      <c r="G18" s="98">
        <v>158500</v>
      </c>
      <c r="H18" s="98">
        <f>SUM(F18+G18)</f>
        <v>158500</v>
      </c>
    </row>
    <row r="19" spans="1:8" ht="12.75">
      <c r="A19" s="85" t="s">
        <v>234</v>
      </c>
      <c r="B19" s="102" t="s">
        <v>2</v>
      </c>
      <c r="C19" s="96" t="s">
        <v>241</v>
      </c>
      <c r="D19" s="96">
        <v>800</v>
      </c>
      <c r="E19" s="99" t="s">
        <v>108</v>
      </c>
      <c r="F19" s="97"/>
      <c r="G19" s="98">
        <v>427864</v>
      </c>
      <c r="H19" s="98">
        <f>SUM(F19+G19)</f>
        <v>427864</v>
      </c>
    </row>
    <row r="20" spans="1:8" ht="25.5">
      <c r="A20" s="85" t="s">
        <v>234</v>
      </c>
      <c r="B20" s="101" t="s">
        <v>3</v>
      </c>
      <c r="C20" s="96"/>
      <c r="D20" s="96"/>
      <c r="E20" s="94" t="s">
        <v>4</v>
      </c>
      <c r="F20" s="97"/>
      <c r="G20" s="91">
        <f>G21+G23</f>
        <v>177427.88</v>
      </c>
      <c r="H20" s="91">
        <f>G20</f>
        <v>177427.88</v>
      </c>
    </row>
    <row r="21" spans="1:8" ht="22.5">
      <c r="A21" s="85" t="s">
        <v>234</v>
      </c>
      <c r="B21" s="102" t="s">
        <v>3</v>
      </c>
      <c r="C21" s="96" t="s">
        <v>243</v>
      </c>
      <c r="D21" s="96"/>
      <c r="E21" s="100" t="s">
        <v>202</v>
      </c>
      <c r="F21" s="97"/>
      <c r="G21" s="98">
        <f>G22</f>
        <v>51600</v>
      </c>
      <c r="H21" s="98">
        <f>H22</f>
        <v>51600</v>
      </c>
    </row>
    <row r="22" spans="1:8" ht="12.75">
      <c r="A22" s="85" t="s">
        <v>234</v>
      </c>
      <c r="B22" s="102" t="s">
        <v>3</v>
      </c>
      <c r="C22" s="96" t="s">
        <v>243</v>
      </c>
      <c r="D22" s="96">
        <v>500</v>
      </c>
      <c r="E22" s="103" t="s">
        <v>107</v>
      </c>
      <c r="F22" s="97"/>
      <c r="G22" s="98">
        <v>51600</v>
      </c>
      <c r="H22" s="98">
        <f>SUM(F22+G22)</f>
        <v>51600</v>
      </c>
    </row>
    <row r="23" spans="1:8" ht="38.25">
      <c r="A23" s="85" t="s">
        <v>234</v>
      </c>
      <c r="B23" s="102" t="s">
        <v>3</v>
      </c>
      <c r="C23" s="96" t="s">
        <v>213</v>
      </c>
      <c r="D23" s="96"/>
      <c r="E23" s="103" t="s">
        <v>212</v>
      </c>
      <c r="F23" s="97"/>
      <c r="G23" s="98">
        <f>G24</f>
        <v>125827.88</v>
      </c>
      <c r="H23" s="98">
        <f>G23</f>
        <v>125827.88</v>
      </c>
    </row>
    <row r="24" spans="1:8" ht="12.75">
      <c r="A24" s="85" t="s">
        <v>234</v>
      </c>
      <c r="B24" s="102" t="s">
        <v>3</v>
      </c>
      <c r="C24" s="96" t="s">
        <v>213</v>
      </c>
      <c r="D24" s="96">
        <v>500</v>
      </c>
      <c r="E24" s="103" t="s">
        <v>107</v>
      </c>
      <c r="F24" s="97"/>
      <c r="G24" s="98">
        <v>125827.88</v>
      </c>
      <c r="H24" s="98">
        <f>G24</f>
        <v>125827.88</v>
      </c>
    </row>
    <row r="25" spans="1:8" ht="12.75">
      <c r="A25" s="85" t="s">
        <v>234</v>
      </c>
      <c r="B25" s="101" t="s">
        <v>5</v>
      </c>
      <c r="C25" s="96"/>
      <c r="D25" s="96"/>
      <c r="E25" s="103" t="s">
        <v>6</v>
      </c>
      <c r="F25" s="97"/>
      <c r="G25" s="104">
        <f>G26</f>
        <v>0</v>
      </c>
      <c r="H25" s="104">
        <f>H26</f>
        <v>0</v>
      </c>
    </row>
    <row r="26" spans="1:8" ht="12.75">
      <c r="A26" s="85" t="s">
        <v>234</v>
      </c>
      <c r="B26" s="102" t="s">
        <v>5</v>
      </c>
      <c r="C26" s="96" t="s">
        <v>211</v>
      </c>
      <c r="D26" s="96"/>
      <c r="E26" s="103" t="s">
        <v>210</v>
      </c>
      <c r="F26" s="97"/>
      <c r="G26" s="98">
        <f>G27</f>
        <v>0</v>
      </c>
      <c r="H26" s="98">
        <f>H27</f>
        <v>0</v>
      </c>
    </row>
    <row r="27" spans="1:8" ht="12.75">
      <c r="A27" s="85" t="s">
        <v>234</v>
      </c>
      <c r="B27" s="102" t="s">
        <v>5</v>
      </c>
      <c r="C27" s="96" t="s">
        <v>211</v>
      </c>
      <c r="D27" s="96">
        <v>200</v>
      </c>
      <c r="E27" s="99" t="s">
        <v>158</v>
      </c>
      <c r="F27" s="97"/>
      <c r="G27" s="98">
        <v>0</v>
      </c>
      <c r="H27" s="98">
        <f>G27</f>
        <v>0</v>
      </c>
    </row>
    <row r="28" spans="1:8" ht="12.75">
      <c r="A28" s="85" t="s">
        <v>234</v>
      </c>
      <c r="B28" s="92" t="s">
        <v>7</v>
      </c>
      <c r="C28" s="96"/>
      <c r="D28" s="96"/>
      <c r="E28" s="94" t="s">
        <v>244</v>
      </c>
      <c r="F28" s="97"/>
      <c r="G28" s="91">
        <f>G29</f>
        <v>155000</v>
      </c>
      <c r="H28" s="91">
        <f>H29</f>
        <v>155000</v>
      </c>
    </row>
    <row r="29" spans="1:8" ht="22.5">
      <c r="A29" s="85" t="s">
        <v>234</v>
      </c>
      <c r="B29" s="95" t="s">
        <v>7</v>
      </c>
      <c r="C29" s="96" t="s">
        <v>245</v>
      </c>
      <c r="D29" s="96"/>
      <c r="E29" s="100" t="s">
        <v>246</v>
      </c>
      <c r="F29" s="97"/>
      <c r="G29" s="98">
        <f>G30</f>
        <v>155000</v>
      </c>
      <c r="H29" s="98">
        <f>H30</f>
        <v>155000</v>
      </c>
    </row>
    <row r="30" spans="1:8" ht="12.75">
      <c r="A30" s="85" t="s">
        <v>234</v>
      </c>
      <c r="B30" s="95" t="s">
        <v>7</v>
      </c>
      <c r="C30" s="96" t="s">
        <v>245</v>
      </c>
      <c r="D30" s="96">
        <v>800</v>
      </c>
      <c r="E30" s="99" t="s">
        <v>108</v>
      </c>
      <c r="F30" s="97"/>
      <c r="G30" s="98">
        <v>155000</v>
      </c>
      <c r="H30" s="98">
        <f>SUM(F30+G30)</f>
        <v>155000</v>
      </c>
    </row>
    <row r="31" spans="1:8" ht="12.75">
      <c r="A31" s="85" t="s">
        <v>234</v>
      </c>
      <c r="B31" s="92" t="s">
        <v>8</v>
      </c>
      <c r="C31" s="105"/>
      <c r="D31" s="105"/>
      <c r="E31" s="94" t="s">
        <v>9</v>
      </c>
      <c r="F31" s="98"/>
      <c r="G31" s="91">
        <f>G32+G34+G36+G38+G40</f>
        <v>679561.9299999999</v>
      </c>
      <c r="H31" s="91">
        <f>H32+H34+H36+H38+H40</f>
        <v>679561.9299999999</v>
      </c>
    </row>
    <row r="32" spans="1:8" ht="22.5">
      <c r="A32" s="85" t="s">
        <v>234</v>
      </c>
      <c r="B32" s="95" t="s">
        <v>8</v>
      </c>
      <c r="C32" s="96" t="s">
        <v>247</v>
      </c>
      <c r="D32" s="96"/>
      <c r="E32" s="100" t="s">
        <v>248</v>
      </c>
      <c r="F32" s="98"/>
      <c r="G32" s="98">
        <f>G33</f>
        <v>282352.04</v>
      </c>
      <c r="H32" s="98">
        <f>H33</f>
        <v>282352.04</v>
      </c>
    </row>
    <row r="33" spans="1:8" ht="12.75">
      <c r="A33" s="85" t="s">
        <v>234</v>
      </c>
      <c r="B33" s="95" t="s">
        <v>8</v>
      </c>
      <c r="C33" s="96" t="s">
        <v>247</v>
      </c>
      <c r="D33" s="96">
        <v>200</v>
      </c>
      <c r="E33" s="99" t="s">
        <v>158</v>
      </c>
      <c r="F33" s="98"/>
      <c r="G33" s="98">
        <v>282352.04</v>
      </c>
      <c r="H33" s="98">
        <f>SUM(F33+G33)</f>
        <v>282352.04</v>
      </c>
    </row>
    <row r="34" spans="1:8" ht="22.5">
      <c r="A34" s="85" t="s">
        <v>234</v>
      </c>
      <c r="B34" s="95" t="s">
        <v>8</v>
      </c>
      <c r="C34" s="96" t="s">
        <v>249</v>
      </c>
      <c r="D34" s="96"/>
      <c r="E34" s="99" t="s">
        <v>178</v>
      </c>
      <c r="F34" s="98"/>
      <c r="G34" s="98">
        <f>G35</f>
        <v>295313.35</v>
      </c>
      <c r="H34" s="98">
        <f>SUM(F34+G34)</f>
        <v>295313.35</v>
      </c>
    </row>
    <row r="35" spans="1:8" ht="12.75">
      <c r="A35" s="85" t="s">
        <v>234</v>
      </c>
      <c r="B35" s="95" t="s">
        <v>8</v>
      </c>
      <c r="C35" s="96" t="s">
        <v>249</v>
      </c>
      <c r="D35" s="96">
        <v>200</v>
      </c>
      <c r="E35" s="99" t="s">
        <v>158</v>
      </c>
      <c r="F35" s="98"/>
      <c r="G35" s="98">
        <f>293713.35+1600</f>
        <v>295313.35</v>
      </c>
      <c r="H35" s="98">
        <f>F35+G35</f>
        <v>295313.35</v>
      </c>
    </row>
    <row r="36" spans="1:8" ht="12.75">
      <c r="A36" s="85" t="s">
        <v>234</v>
      </c>
      <c r="B36" s="95" t="s">
        <v>8</v>
      </c>
      <c r="C36" s="96" t="s">
        <v>250</v>
      </c>
      <c r="D36" s="96"/>
      <c r="E36" s="99" t="s">
        <v>182</v>
      </c>
      <c r="F36" s="98"/>
      <c r="G36" s="98">
        <f>G37</f>
        <v>35091.81</v>
      </c>
      <c r="H36" s="98">
        <f>H37</f>
        <v>35091.81</v>
      </c>
    </row>
    <row r="37" spans="1:8" ht="12.75">
      <c r="A37" s="85" t="s">
        <v>234</v>
      </c>
      <c r="B37" s="95" t="s">
        <v>8</v>
      </c>
      <c r="C37" s="96" t="s">
        <v>250</v>
      </c>
      <c r="D37" s="96">
        <v>200</v>
      </c>
      <c r="E37" s="99" t="s">
        <v>158</v>
      </c>
      <c r="F37" s="98"/>
      <c r="G37" s="98">
        <f>43091.81-8000</f>
        <v>35091.81</v>
      </c>
      <c r="H37" s="98">
        <f>G37</f>
        <v>35091.81</v>
      </c>
    </row>
    <row r="38" spans="1:8" ht="12.75">
      <c r="A38" s="85" t="s">
        <v>234</v>
      </c>
      <c r="B38" s="95" t="s">
        <v>8</v>
      </c>
      <c r="C38" s="127" t="s">
        <v>317</v>
      </c>
      <c r="D38" s="96"/>
      <c r="E38" s="99" t="s">
        <v>296</v>
      </c>
      <c r="F38" s="98"/>
      <c r="G38" s="98">
        <f>G39</f>
        <v>66804.73000000001</v>
      </c>
      <c r="H38" s="98">
        <f>G38</f>
        <v>66804.73000000001</v>
      </c>
    </row>
    <row r="39" spans="1:8" ht="12.75">
      <c r="A39" s="85" t="s">
        <v>234</v>
      </c>
      <c r="B39" s="95" t="s">
        <v>8</v>
      </c>
      <c r="C39" s="127" t="s">
        <v>317</v>
      </c>
      <c r="D39" s="96">
        <v>200</v>
      </c>
      <c r="E39" s="99" t="s">
        <v>158</v>
      </c>
      <c r="F39" s="98"/>
      <c r="G39" s="98">
        <f>39842.8+2165.82+24796.11</f>
        <v>66804.73000000001</v>
      </c>
      <c r="H39" s="98">
        <f>G39</f>
        <v>66804.73000000001</v>
      </c>
    </row>
    <row r="40" spans="1:8" ht="12.75">
      <c r="A40" s="95" t="s">
        <v>234</v>
      </c>
      <c r="B40" s="95" t="s">
        <v>8</v>
      </c>
      <c r="C40" s="106" t="s">
        <v>251</v>
      </c>
      <c r="D40" s="96"/>
      <c r="E40" s="99" t="s">
        <v>216</v>
      </c>
      <c r="F40" s="98"/>
      <c r="G40" s="98">
        <f>G41</f>
        <v>0</v>
      </c>
      <c r="H40" s="98">
        <f>G40</f>
        <v>0</v>
      </c>
    </row>
    <row r="41" spans="1:8" ht="12.75">
      <c r="A41" s="95" t="s">
        <v>234</v>
      </c>
      <c r="B41" s="95" t="s">
        <v>8</v>
      </c>
      <c r="C41" s="106" t="s">
        <v>251</v>
      </c>
      <c r="D41" s="96">
        <v>800</v>
      </c>
      <c r="E41" s="99" t="s">
        <v>108</v>
      </c>
      <c r="F41" s="98"/>
      <c r="G41" s="98">
        <v>0</v>
      </c>
      <c r="H41" s="98">
        <f>G41</f>
        <v>0</v>
      </c>
    </row>
    <row r="42" spans="1:8" ht="12.75">
      <c r="A42" s="85" t="s">
        <v>234</v>
      </c>
      <c r="B42" s="92" t="s">
        <v>10</v>
      </c>
      <c r="C42" s="107"/>
      <c r="D42" s="107"/>
      <c r="E42" s="108" t="s">
        <v>11</v>
      </c>
      <c r="F42" s="104">
        <f>F43</f>
        <v>477274</v>
      </c>
      <c r="G42" s="104">
        <f aca="true" t="shared" si="0" ref="G42:H44">G43</f>
        <v>0</v>
      </c>
      <c r="H42" s="104">
        <f t="shared" si="0"/>
        <v>477274</v>
      </c>
    </row>
    <row r="43" spans="1:8" ht="12.75">
      <c r="A43" s="85" t="s">
        <v>234</v>
      </c>
      <c r="B43" s="95" t="s">
        <v>12</v>
      </c>
      <c r="C43" s="107"/>
      <c r="D43" s="107"/>
      <c r="E43" s="103" t="s">
        <v>13</v>
      </c>
      <c r="F43" s="91">
        <f>F44+F46</f>
        <v>477274</v>
      </c>
      <c r="G43" s="91">
        <f t="shared" si="0"/>
        <v>0</v>
      </c>
      <c r="H43" s="91">
        <f>H44+H46</f>
        <v>477274</v>
      </c>
    </row>
    <row r="44" spans="1:8" ht="22.5">
      <c r="A44" s="85" t="s">
        <v>234</v>
      </c>
      <c r="B44" s="95" t="s">
        <v>12</v>
      </c>
      <c r="C44" s="96" t="s">
        <v>252</v>
      </c>
      <c r="D44" s="96"/>
      <c r="E44" s="100" t="s">
        <v>214</v>
      </c>
      <c r="F44" s="98">
        <f>F45</f>
        <v>391694</v>
      </c>
      <c r="G44" s="98">
        <f t="shared" si="0"/>
        <v>0</v>
      </c>
      <c r="H44" s="98">
        <f t="shared" si="0"/>
        <v>391694</v>
      </c>
    </row>
    <row r="45" spans="1:8" ht="33.75">
      <c r="A45" s="85" t="s">
        <v>234</v>
      </c>
      <c r="B45" s="95" t="s">
        <v>12</v>
      </c>
      <c r="C45" s="96" t="s">
        <v>252</v>
      </c>
      <c r="D45" s="96">
        <v>100</v>
      </c>
      <c r="E45" s="99" t="s">
        <v>239</v>
      </c>
      <c r="F45" s="98">
        <v>391694</v>
      </c>
      <c r="G45" s="98">
        <v>0</v>
      </c>
      <c r="H45" s="98">
        <f>SUM(F45+G45)</f>
        <v>391694</v>
      </c>
    </row>
    <row r="46" spans="1:8" ht="12.75">
      <c r="A46" s="85" t="s">
        <v>234</v>
      </c>
      <c r="B46" s="102" t="s">
        <v>12</v>
      </c>
      <c r="C46" s="109" t="s">
        <v>252</v>
      </c>
      <c r="D46" s="109">
        <v>200</v>
      </c>
      <c r="E46" s="99" t="s">
        <v>158</v>
      </c>
      <c r="F46" s="98">
        <v>85580</v>
      </c>
      <c r="G46" s="98">
        <v>0</v>
      </c>
      <c r="H46" s="98">
        <f>F46</f>
        <v>85580</v>
      </c>
    </row>
    <row r="47" spans="1:8" ht="12.75">
      <c r="A47" s="85" t="s">
        <v>234</v>
      </c>
      <c r="B47" s="101" t="s">
        <v>253</v>
      </c>
      <c r="C47" s="110"/>
      <c r="D47" s="110"/>
      <c r="E47" s="108" t="s">
        <v>254</v>
      </c>
      <c r="F47" s="104"/>
      <c r="G47" s="104">
        <f>G48+G51</f>
        <v>159000</v>
      </c>
      <c r="H47" s="104">
        <f>G47</f>
        <v>159000</v>
      </c>
    </row>
    <row r="48" spans="1:8" ht="25.5">
      <c r="A48" s="85" t="s">
        <v>234</v>
      </c>
      <c r="B48" s="101" t="s">
        <v>14</v>
      </c>
      <c r="C48" s="110"/>
      <c r="D48" s="110"/>
      <c r="E48" s="103" t="s">
        <v>255</v>
      </c>
      <c r="F48" s="104"/>
      <c r="G48" s="104">
        <f>G49</f>
        <v>100000</v>
      </c>
      <c r="H48" s="104">
        <f>G48</f>
        <v>100000</v>
      </c>
    </row>
    <row r="49" spans="1:8" ht="38.25">
      <c r="A49" s="85" t="s">
        <v>234</v>
      </c>
      <c r="B49" s="111" t="s">
        <v>14</v>
      </c>
      <c r="C49" s="112" t="s">
        <v>256</v>
      </c>
      <c r="D49" s="112"/>
      <c r="E49" s="103" t="s">
        <v>257</v>
      </c>
      <c r="F49" s="98"/>
      <c r="G49" s="98">
        <f>G50</f>
        <v>100000</v>
      </c>
      <c r="H49" s="98">
        <f>H50</f>
        <v>100000</v>
      </c>
    </row>
    <row r="50" spans="1:8" ht="12.75">
      <c r="A50" s="85" t="s">
        <v>234</v>
      </c>
      <c r="B50" s="111" t="s">
        <v>14</v>
      </c>
      <c r="C50" s="112" t="s">
        <v>256</v>
      </c>
      <c r="D50" s="96">
        <v>200</v>
      </c>
      <c r="E50" s="99" t="s">
        <v>158</v>
      </c>
      <c r="F50" s="98"/>
      <c r="G50" s="98">
        <v>100000</v>
      </c>
      <c r="H50" s="98">
        <f>G50</f>
        <v>100000</v>
      </c>
    </row>
    <row r="51" spans="1:8" ht="12.75">
      <c r="A51" s="85" t="s">
        <v>234</v>
      </c>
      <c r="B51" s="92" t="s">
        <v>15</v>
      </c>
      <c r="C51" s="112" t="s">
        <v>258</v>
      </c>
      <c r="D51" s="109"/>
      <c r="E51" s="99" t="s">
        <v>208</v>
      </c>
      <c r="F51" s="97"/>
      <c r="G51" s="104">
        <f>G52+G53</f>
        <v>59000</v>
      </c>
      <c r="H51" s="104">
        <f>G51</f>
        <v>59000</v>
      </c>
    </row>
    <row r="52" spans="1:8" ht="33.75">
      <c r="A52" s="85" t="s">
        <v>234</v>
      </c>
      <c r="B52" s="95" t="s">
        <v>15</v>
      </c>
      <c r="C52" s="112" t="s">
        <v>258</v>
      </c>
      <c r="D52" s="96">
        <v>100</v>
      </c>
      <c r="E52" s="99" t="s">
        <v>239</v>
      </c>
      <c r="F52" s="97"/>
      <c r="G52" s="98">
        <v>50000</v>
      </c>
      <c r="H52" s="98">
        <f>G52</f>
        <v>50000</v>
      </c>
    </row>
    <row r="53" spans="1:8" ht="12.75">
      <c r="A53" s="85" t="s">
        <v>234</v>
      </c>
      <c r="B53" s="95" t="s">
        <v>15</v>
      </c>
      <c r="C53" s="112" t="s">
        <v>258</v>
      </c>
      <c r="D53" s="96">
        <v>200</v>
      </c>
      <c r="E53" s="99" t="s">
        <v>158</v>
      </c>
      <c r="F53" s="97"/>
      <c r="G53" s="98">
        <v>9000</v>
      </c>
      <c r="H53" s="98">
        <f>G53</f>
        <v>9000</v>
      </c>
    </row>
    <row r="54" spans="1:8" ht="12.75">
      <c r="A54" s="85" t="s">
        <v>234</v>
      </c>
      <c r="B54" s="101" t="s">
        <v>16</v>
      </c>
      <c r="C54" s="110"/>
      <c r="D54" s="110"/>
      <c r="E54" s="108" t="s">
        <v>17</v>
      </c>
      <c r="F54" s="104">
        <f>F60</f>
        <v>7392240.8</v>
      </c>
      <c r="G54" s="104">
        <f>G55+G60</f>
        <v>13217007.67</v>
      </c>
      <c r="H54" s="104">
        <f>H55+H60</f>
        <v>20609248.47</v>
      </c>
    </row>
    <row r="55" spans="1:8" ht="12.75">
      <c r="A55" s="85" t="s">
        <v>234</v>
      </c>
      <c r="B55" s="101" t="s">
        <v>18</v>
      </c>
      <c r="C55" s="110"/>
      <c r="D55" s="110"/>
      <c r="E55" s="108" t="s">
        <v>19</v>
      </c>
      <c r="F55" s="104"/>
      <c r="G55" s="104">
        <f>G56+G58</f>
        <v>379416</v>
      </c>
      <c r="H55" s="104">
        <f>G55</f>
        <v>379416</v>
      </c>
    </row>
    <row r="56" spans="1:8" ht="12.75">
      <c r="A56" s="85" t="s">
        <v>234</v>
      </c>
      <c r="B56" s="111" t="s">
        <v>18</v>
      </c>
      <c r="C56" s="112" t="s">
        <v>323</v>
      </c>
      <c r="D56" s="112"/>
      <c r="E56" s="103" t="s">
        <v>151</v>
      </c>
      <c r="F56" s="98"/>
      <c r="G56" s="98">
        <f>G57</f>
        <v>379416</v>
      </c>
      <c r="H56" s="98">
        <f>G56</f>
        <v>379416</v>
      </c>
    </row>
    <row r="57" spans="1:8" ht="12.75">
      <c r="A57" s="85" t="s">
        <v>234</v>
      </c>
      <c r="B57" s="111" t="s">
        <v>18</v>
      </c>
      <c r="C57" s="112" t="s">
        <v>323</v>
      </c>
      <c r="D57" s="96">
        <v>200</v>
      </c>
      <c r="E57" s="99" t="s">
        <v>158</v>
      </c>
      <c r="F57" s="98"/>
      <c r="G57" s="98">
        <v>379416</v>
      </c>
      <c r="H57" s="98">
        <f>G57</f>
        <v>379416</v>
      </c>
    </row>
    <row r="58" spans="1:8" ht="12.75">
      <c r="A58" s="85" t="s">
        <v>234</v>
      </c>
      <c r="B58" s="111" t="s">
        <v>18</v>
      </c>
      <c r="C58" s="112" t="s">
        <v>321</v>
      </c>
      <c r="D58" s="109"/>
      <c r="E58" s="99" t="s">
        <v>322</v>
      </c>
      <c r="F58" s="98"/>
      <c r="G58" s="98">
        <f>G59</f>
        <v>0</v>
      </c>
      <c r="H58" s="98">
        <f>G58</f>
        <v>0</v>
      </c>
    </row>
    <row r="59" spans="1:8" ht="12.75">
      <c r="A59" s="85" t="s">
        <v>234</v>
      </c>
      <c r="B59" s="111" t="s">
        <v>18</v>
      </c>
      <c r="C59" s="112" t="s">
        <v>321</v>
      </c>
      <c r="D59" s="96">
        <v>800</v>
      </c>
      <c r="E59" s="99" t="s">
        <v>108</v>
      </c>
      <c r="F59" s="98"/>
      <c r="G59" s="98">
        <v>0</v>
      </c>
      <c r="H59" s="98">
        <f>G59</f>
        <v>0</v>
      </c>
    </row>
    <row r="60" spans="1:8" ht="12.75">
      <c r="A60" s="85" t="s">
        <v>234</v>
      </c>
      <c r="B60" s="101" t="s">
        <v>20</v>
      </c>
      <c r="C60" s="113"/>
      <c r="D60" s="113"/>
      <c r="E60" s="114" t="s">
        <v>21</v>
      </c>
      <c r="F60" s="104">
        <f>F61+F64+F68+F66+F72+F74</f>
        <v>7392240.8</v>
      </c>
      <c r="G60" s="104">
        <f>G61+G68+G65+G70+G74</f>
        <v>12837591.67</v>
      </c>
      <c r="H60" s="104">
        <f>F60+G60</f>
        <v>20229832.47</v>
      </c>
    </row>
    <row r="61" spans="1:8" ht="22.5">
      <c r="A61" s="85" t="s">
        <v>234</v>
      </c>
      <c r="B61" s="111" t="s">
        <v>20</v>
      </c>
      <c r="C61" s="96" t="s">
        <v>259</v>
      </c>
      <c r="D61" s="96"/>
      <c r="E61" s="100" t="s">
        <v>190</v>
      </c>
      <c r="F61" s="98"/>
      <c r="G61" s="98">
        <f>G62+G63</f>
        <v>12522092.23</v>
      </c>
      <c r="H61" s="98">
        <f>H62+H63</f>
        <v>12522092.23</v>
      </c>
    </row>
    <row r="62" spans="1:8" ht="12.75">
      <c r="A62" s="85" t="s">
        <v>234</v>
      </c>
      <c r="B62" s="111" t="s">
        <v>20</v>
      </c>
      <c r="C62" s="96" t="s">
        <v>259</v>
      </c>
      <c r="D62" s="96">
        <v>200</v>
      </c>
      <c r="E62" s="99" t="s">
        <v>158</v>
      </c>
      <c r="F62" s="98"/>
      <c r="G62" s="98">
        <f>1200000+1000000+3506574+2000000+500000+400000+3060237.23+855281</f>
        <v>12522092.23</v>
      </c>
      <c r="H62" s="98">
        <f>SUM(F62+G62)</f>
        <v>12522092.23</v>
      </c>
    </row>
    <row r="63" spans="1:8" ht="12.75">
      <c r="A63" s="85" t="s">
        <v>234</v>
      </c>
      <c r="B63" s="111" t="s">
        <v>20</v>
      </c>
      <c r="C63" s="96" t="s">
        <v>259</v>
      </c>
      <c r="D63" s="96">
        <v>800</v>
      </c>
      <c r="E63" s="99" t="s">
        <v>108</v>
      </c>
      <c r="F63" s="98"/>
      <c r="G63" s="98">
        <v>0</v>
      </c>
      <c r="H63" s="98">
        <f>G63</f>
        <v>0</v>
      </c>
    </row>
    <row r="64" spans="1:8" ht="12.75">
      <c r="A64" s="85" t="s">
        <v>234</v>
      </c>
      <c r="B64" s="111" t="s">
        <v>20</v>
      </c>
      <c r="C64" s="96" t="s">
        <v>260</v>
      </c>
      <c r="D64" s="96"/>
      <c r="E64" s="99" t="s">
        <v>192</v>
      </c>
      <c r="F64" s="98">
        <f>F65</f>
        <v>1397752.8</v>
      </c>
      <c r="G64" s="98">
        <f>G65</f>
        <v>0</v>
      </c>
      <c r="H64" s="98">
        <f>H65</f>
        <v>1397752.8</v>
      </c>
    </row>
    <row r="65" spans="1:8" ht="12.75">
      <c r="A65" s="85" t="s">
        <v>234</v>
      </c>
      <c r="B65" s="111" t="s">
        <v>20</v>
      </c>
      <c r="C65" s="96" t="s">
        <v>260</v>
      </c>
      <c r="D65" s="96">
        <v>200</v>
      </c>
      <c r="E65" s="99" t="s">
        <v>158</v>
      </c>
      <c r="F65" s="98">
        <v>1397752.8</v>
      </c>
      <c r="G65" s="98">
        <v>0</v>
      </c>
      <c r="H65" s="98">
        <f>F65+G65</f>
        <v>1397752.8</v>
      </c>
    </row>
    <row r="66" spans="1:11" s="126" customFormat="1" ht="12.75">
      <c r="A66" s="85" t="s">
        <v>234</v>
      </c>
      <c r="B66" s="111" t="s">
        <v>20</v>
      </c>
      <c r="C66" s="96" t="s">
        <v>195</v>
      </c>
      <c r="D66" s="96"/>
      <c r="E66" s="99" t="s">
        <v>194</v>
      </c>
      <c r="F66" s="98">
        <f>F67</f>
        <v>5994488</v>
      </c>
      <c r="G66" s="98"/>
      <c r="H66" s="98">
        <f>F66</f>
        <v>5994488</v>
      </c>
      <c r="J66" s="162"/>
      <c r="K66" s="162"/>
    </row>
    <row r="67" spans="1:11" s="126" customFormat="1" ht="12.75">
      <c r="A67" s="85" t="s">
        <v>234</v>
      </c>
      <c r="B67" s="111" t="s">
        <v>20</v>
      </c>
      <c r="C67" s="96" t="s">
        <v>195</v>
      </c>
      <c r="D67" s="96">
        <v>200</v>
      </c>
      <c r="E67" s="99" t="s">
        <v>158</v>
      </c>
      <c r="F67" s="98">
        <v>5994488</v>
      </c>
      <c r="G67" s="98"/>
      <c r="H67" s="98">
        <f>F67</f>
        <v>5994488</v>
      </c>
      <c r="J67" s="162"/>
      <c r="K67" s="162"/>
    </row>
    <row r="68" spans="1:8" ht="22.5">
      <c r="A68" s="85" t="s">
        <v>234</v>
      </c>
      <c r="B68" s="111" t="s">
        <v>20</v>
      </c>
      <c r="C68" s="96" t="s">
        <v>310</v>
      </c>
      <c r="D68" s="96"/>
      <c r="E68" s="100" t="s">
        <v>311</v>
      </c>
      <c r="F68" s="98"/>
      <c r="G68" s="98">
        <f>G69</f>
        <v>0</v>
      </c>
      <c r="H68" s="98">
        <f>H69</f>
        <v>0</v>
      </c>
    </row>
    <row r="69" spans="1:8" ht="12.75">
      <c r="A69" s="85" t="s">
        <v>234</v>
      </c>
      <c r="B69" s="111" t="s">
        <v>20</v>
      </c>
      <c r="C69" s="96" t="s">
        <v>310</v>
      </c>
      <c r="D69" s="96">
        <v>200</v>
      </c>
      <c r="E69" s="99" t="s">
        <v>158</v>
      </c>
      <c r="F69" s="98"/>
      <c r="G69" s="98">
        <v>0</v>
      </c>
      <c r="H69" s="98">
        <f>G69</f>
        <v>0</v>
      </c>
    </row>
    <row r="70" spans="1:8" ht="12.75">
      <c r="A70" s="85" t="s">
        <v>234</v>
      </c>
      <c r="B70" s="111" t="s">
        <v>20</v>
      </c>
      <c r="C70" s="96" t="s">
        <v>313</v>
      </c>
      <c r="D70" s="96"/>
      <c r="E70" s="100" t="s">
        <v>314</v>
      </c>
      <c r="F70" s="98"/>
      <c r="G70" s="98">
        <f>G71</f>
        <v>315499.44</v>
      </c>
      <c r="H70" s="98">
        <f>G70</f>
        <v>315499.44</v>
      </c>
    </row>
    <row r="71" spans="1:8" ht="12.75">
      <c r="A71" s="85" t="s">
        <v>234</v>
      </c>
      <c r="B71" s="111" t="s">
        <v>20</v>
      </c>
      <c r="C71" s="96" t="s">
        <v>313</v>
      </c>
      <c r="D71" s="96">
        <v>200</v>
      </c>
      <c r="E71" s="99" t="s">
        <v>158</v>
      </c>
      <c r="F71" s="98"/>
      <c r="G71" s="98">
        <v>315499.44</v>
      </c>
      <c r="H71" s="98">
        <f>G71</f>
        <v>315499.44</v>
      </c>
    </row>
    <row r="72" spans="1:8" ht="12.75">
      <c r="A72" s="85" t="s">
        <v>234</v>
      </c>
      <c r="B72" s="111" t="s">
        <v>20</v>
      </c>
      <c r="C72" s="96" t="s">
        <v>308</v>
      </c>
      <c r="D72" s="96"/>
      <c r="E72" s="100" t="s">
        <v>309</v>
      </c>
      <c r="F72" s="98">
        <f>F73</f>
        <v>0</v>
      </c>
      <c r="G72" s="98"/>
      <c r="H72" s="98">
        <f>H73</f>
        <v>0</v>
      </c>
    </row>
    <row r="73" spans="1:8" ht="12.75">
      <c r="A73" s="85" t="s">
        <v>234</v>
      </c>
      <c r="B73" s="111" t="s">
        <v>20</v>
      </c>
      <c r="C73" s="96"/>
      <c r="D73" s="96">
        <v>200</v>
      </c>
      <c r="E73" s="99" t="s">
        <v>158</v>
      </c>
      <c r="F73" s="98">
        <v>0</v>
      </c>
      <c r="G73" s="98"/>
      <c r="H73" s="98">
        <f>F73</f>
        <v>0</v>
      </c>
    </row>
    <row r="74" spans="1:11" s="133" customFormat="1" ht="12.75">
      <c r="A74" s="128" t="s">
        <v>234</v>
      </c>
      <c r="B74" s="129" t="s">
        <v>20</v>
      </c>
      <c r="C74" s="130" t="s">
        <v>225</v>
      </c>
      <c r="D74" s="130"/>
      <c r="E74" s="131" t="s">
        <v>294</v>
      </c>
      <c r="F74" s="132">
        <f>F75</f>
        <v>0</v>
      </c>
      <c r="G74" s="132">
        <f>G75</f>
        <v>0</v>
      </c>
      <c r="H74" s="132">
        <f aca="true" t="shared" si="1" ref="H74:H79">F74+G74</f>
        <v>0</v>
      </c>
      <c r="J74" s="163"/>
      <c r="K74" s="163"/>
    </row>
    <row r="75" spans="1:11" s="133" customFormat="1" ht="12.75">
      <c r="A75" s="128" t="s">
        <v>234</v>
      </c>
      <c r="B75" s="129" t="s">
        <v>20</v>
      </c>
      <c r="C75" s="130" t="s">
        <v>225</v>
      </c>
      <c r="D75" s="134">
        <v>200</v>
      </c>
      <c r="E75" s="131" t="s">
        <v>158</v>
      </c>
      <c r="F75" s="132">
        <v>0</v>
      </c>
      <c r="G75" s="132">
        <v>0</v>
      </c>
      <c r="H75" s="132">
        <f t="shared" si="1"/>
        <v>0</v>
      </c>
      <c r="J75" s="163"/>
      <c r="K75" s="163"/>
    </row>
    <row r="76" spans="1:8" ht="12.75">
      <c r="A76" s="85" t="s">
        <v>234</v>
      </c>
      <c r="B76" s="116" t="s">
        <v>22</v>
      </c>
      <c r="C76" s="110"/>
      <c r="D76" s="110"/>
      <c r="E76" s="90" t="s">
        <v>23</v>
      </c>
      <c r="F76" s="91">
        <f>F77+F93+F100+F128</f>
        <v>7289273</v>
      </c>
      <c r="G76" s="91">
        <f>G77+G93+G100+G128</f>
        <v>23193899.17</v>
      </c>
      <c r="H76" s="91">
        <f t="shared" si="1"/>
        <v>30483172.17</v>
      </c>
    </row>
    <row r="77" spans="1:8" ht="12.75">
      <c r="A77" s="85" t="s">
        <v>234</v>
      </c>
      <c r="B77" s="101" t="s">
        <v>24</v>
      </c>
      <c r="C77" s="113"/>
      <c r="D77" s="113"/>
      <c r="E77" s="114" t="s">
        <v>25</v>
      </c>
      <c r="F77" s="104">
        <f>F78</f>
        <v>0</v>
      </c>
      <c r="G77" s="104">
        <f>G78+G86+G89+G91</f>
        <v>1897102.67</v>
      </c>
      <c r="H77" s="104">
        <f t="shared" si="1"/>
        <v>1897102.67</v>
      </c>
    </row>
    <row r="78" spans="1:8" ht="25.5">
      <c r="A78" s="85" t="s">
        <v>234</v>
      </c>
      <c r="B78" s="111" t="s">
        <v>24</v>
      </c>
      <c r="C78" s="113" t="s">
        <v>92</v>
      </c>
      <c r="D78" s="113"/>
      <c r="E78" s="114" t="s">
        <v>91</v>
      </c>
      <c r="F78" s="98">
        <f>F79</f>
        <v>0</v>
      </c>
      <c r="G78" s="98">
        <f>G79</f>
        <v>0</v>
      </c>
      <c r="H78" s="98">
        <f t="shared" si="1"/>
        <v>0</v>
      </c>
    </row>
    <row r="79" spans="1:8" ht="22.5">
      <c r="A79" s="85" t="s">
        <v>234</v>
      </c>
      <c r="B79" s="111" t="s">
        <v>24</v>
      </c>
      <c r="C79" s="96" t="s">
        <v>94</v>
      </c>
      <c r="D79" s="96"/>
      <c r="E79" s="117" t="s">
        <v>93</v>
      </c>
      <c r="F79" s="98">
        <v>0</v>
      </c>
      <c r="G79" s="98">
        <v>0</v>
      </c>
      <c r="H79" s="98">
        <f t="shared" si="1"/>
        <v>0</v>
      </c>
    </row>
    <row r="80" spans="1:8" ht="56.25">
      <c r="A80" s="85" t="s">
        <v>234</v>
      </c>
      <c r="B80" s="111" t="s">
        <v>24</v>
      </c>
      <c r="C80" s="113" t="s">
        <v>261</v>
      </c>
      <c r="D80" s="113"/>
      <c r="E80" s="118" t="s">
        <v>262</v>
      </c>
      <c r="F80" s="98">
        <f>F81</f>
        <v>0</v>
      </c>
      <c r="G80" s="104"/>
      <c r="H80" s="98">
        <f>F80</f>
        <v>0</v>
      </c>
    </row>
    <row r="81" spans="1:8" ht="12.75">
      <c r="A81" s="85" t="s">
        <v>234</v>
      </c>
      <c r="B81" s="111" t="s">
        <v>24</v>
      </c>
      <c r="C81" s="113" t="s">
        <v>261</v>
      </c>
      <c r="D81" s="113" t="s">
        <v>263</v>
      </c>
      <c r="E81" s="118" t="s">
        <v>264</v>
      </c>
      <c r="F81" s="98">
        <v>0</v>
      </c>
      <c r="G81" s="104"/>
      <c r="H81" s="98">
        <f>F81</f>
        <v>0</v>
      </c>
    </row>
    <row r="82" spans="1:8" ht="45">
      <c r="A82" s="85" t="s">
        <v>234</v>
      </c>
      <c r="B82" s="111" t="s">
        <v>24</v>
      </c>
      <c r="C82" s="113" t="s">
        <v>265</v>
      </c>
      <c r="D82" s="113"/>
      <c r="E82" s="118" t="s">
        <v>266</v>
      </c>
      <c r="F82" s="98">
        <f>F83</f>
        <v>0</v>
      </c>
      <c r="G82" s="104"/>
      <c r="H82" s="98">
        <f>F82</f>
        <v>0</v>
      </c>
    </row>
    <row r="83" spans="1:8" ht="12.75">
      <c r="A83" s="85" t="s">
        <v>234</v>
      </c>
      <c r="B83" s="111" t="s">
        <v>24</v>
      </c>
      <c r="C83" s="113" t="s">
        <v>265</v>
      </c>
      <c r="D83" s="113" t="s">
        <v>263</v>
      </c>
      <c r="E83" s="118" t="s">
        <v>264</v>
      </c>
      <c r="F83" s="98">
        <v>0</v>
      </c>
      <c r="G83" s="104"/>
      <c r="H83" s="98">
        <f>F83</f>
        <v>0</v>
      </c>
    </row>
    <row r="84" spans="1:8" ht="45">
      <c r="A84" s="85" t="s">
        <v>234</v>
      </c>
      <c r="B84" s="111" t="s">
        <v>24</v>
      </c>
      <c r="C84" s="96" t="s">
        <v>96</v>
      </c>
      <c r="D84" s="96"/>
      <c r="E84" s="117" t="s">
        <v>95</v>
      </c>
      <c r="F84" s="98"/>
      <c r="G84" s="98">
        <f>G85</f>
        <v>0</v>
      </c>
      <c r="H84" s="98">
        <f>H85</f>
        <v>0</v>
      </c>
    </row>
    <row r="85" spans="1:8" ht="12.75">
      <c r="A85" s="85" t="s">
        <v>234</v>
      </c>
      <c r="B85" s="111" t="s">
        <v>24</v>
      </c>
      <c r="C85" s="96" t="s">
        <v>96</v>
      </c>
      <c r="D85" s="96">
        <v>400</v>
      </c>
      <c r="E85" s="117" t="s">
        <v>264</v>
      </c>
      <c r="F85" s="98"/>
      <c r="G85" s="98">
        <v>0</v>
      </c>
      <c r="H85" s="98">
        <f>G85</f>
        <v>0</v>
      </c>
    </row>
    <row r="86" spans="1:8" ht="12.75">
      <c r="A86" s="85" t="s">
        <v>234</v>
      </c>
      <c r="B86" s="111" t="s">
        <v>24</v>
      </c>
      <c r="C86" s="96" t="s">
        <v>267</v>
      </c>
      <c r="D86" s="96"/>
      <c r="E86" s="100" t="s">
        <v>268</v>
      </c>
      <c r="F86" s="98"/>
      <c r="G86" s="98">
        <f>G87+G88</f>
        <v>697102.6699999999</v>
      </c>
      <c r="H86" s="98">
        <f>H87+H88</f>
        <v>697102.6699999999</v>
      </c>
    </row>
    <row r="87" spans="1:8" ht="12.75">
      <c r="A87" s="85" t="s">
        <v>234</v>
      </c>
      <c r="B87" s="111" t="s">
        <v>24</v>
      </c>
      <c r="C87" s="96" t="s">
        <v>267</v>
      </c>
      <c r="D87" s="96">
        <v>200</v>
      </c>
      <c r="E87" s="99" t="s">
        <v>158</v>
      </c>
      <c r="F87" s="98"/>
      <c r="G87" s="98">
        <f>485499.54+75502.67</f>
        <v>561002.21</v>
      </c>
      <c r="H87" s="98">
        <f>SUM(F87+G87)</f>
        <v>561002.21</v>
      </c>
    </row>
    <row r="88" spans="1:8" ht="12.75">
      <c r="A88" s="85" t="s">
        <v>234</v>
      </c>
      <c r="B88" s="111" t="s">
        <v>24</v>
      </c>
      <c r="C88" s="96" t="s">
        <v>267</v>
      </c>
      <c r="D88" s="96">
        <v>800</v>
      </c>
      <c r="E88" s="99" t="s">
        <v>108</v>
      </c>
      <c r="F88" s="98"/>
      <c r="G88" s="98">
        <v>136100.46</v>
      </c>
      <c r="H88" s="98">
        <f>G88</f>
        <v>136100.46</v>
      </c>
    </row>
    <row r="89" spans="1:8" ht="22.5">
      <c r="A89" s="85" t="s">
        <v>234</v>
      </c>
      <c r="B89" s="111" t="s">
        <v>24</v>
      </c>
      <c r="C89" s="96" t="s">
        <v>269</v>
      </c>
      <c r="D89" s="96"/>
      <c r="E89" s="100" t="s">
        <v>141</v>
      </c>
      <c r="F89" s="98"/>
      <c r="G89" s="98">
        <f>G90</f>
        <v>1200000</v>
      </c>
      <c r="H89" s="98">
        <f>H90</f>
        <v>1200000</v>
      </c>
    </row>
    <row r="90" spans="1:8" ht="12.75">
      <c r="A90" s="85" t="s">
        <v>234</v>
      </c>
      <c r="B90" s="111" t="s">
        <v>24</v>
      </c>
      <c r="C90" s="96" t="s">
        <v>269</v>
      </c>
      <c r="D90" s="96">
        <v>200</v>
      </c>
      <c r="E90" s="99" t="s">
        <v>158</v>
      </c>
      <c r="F90" s="98"/>
      <c r="G90" s="98">
        <v>1200000</v>
      </c>
      <c r="H90" s="98">
        <f>SUM(F90+G90)</f>
        <v>1200000</v>
      </c>
    </row>
    <row r="91" spans="1:8" ht="12.75">
      <c r="A91" s="85" t="s">
        <v>234</v>
      </c>
      <c r="B91" s="111" t="s">
        <v>24</v>
      </c>
      <c r="C91" s="106" t="s">
        <v>251</v>
      </c>
      <c r="D91" s="96"/>
      <c r="E91" s="99" t="s">
        <v>216</v>
      </c>
      <c r="F91" s="98"/>
      <c r="G91" s="98">
        <f>G92</f>
        <v>0</v>
      </c>
      <c r="H91" s="98">
        <f>H92</f>
        <v>0</v>
      </c>
    </row>
    <row r="92" spans="1:8" ht="12.75">
      <c r="A92" s="85" t="s">
        <v>234</v>
      </c>
      <c r="B92" s="111" t="s">
        <v>24</v>
      </c>
      <c r="C92" s="106" t="s">
        <v>251</v>
      </c>
      <c r="D92" s="96">
        <v>800</v>
      </c>
      <c r="E92" s="99" t="s">
        <v>108</v>
      </c>
      <c r="F92" s="98"/>
      <c r="G92" s="98">
        <v>0</v>
      </c>
      <c r="H92" s="98">
        <f>G92</f>
        <v>0</v>
      </c>
    </row>
    <row r="93" spans="1:8" ht="12.75">
      <c r="A93" s="85" t="s">
        <v>234</v>
      </c>
      <c r="B93" s="101" t="s">
        <v>26</v>
      </c>
      <c r="C93" s="113"/>
      <c r="D93" s="113"/>
      <c r="E93" s="114" t="s">
        <v>27</v>
      </c>
      <c r="F93" s="104">
        <f>F97</f>
        <v>300000</v>
      </c>
      <c r="G93" s="104">
        <f>G94</f>
        <v>1898149.72</v>
      </c>
      <c r="H93" s="104">
        <f>F93+G93</f>
        <v>2198149.7199999997</v>
      </c>
    </row>
    <row r="94" spans="1:8" ht="12.75">
      <c r="A94" s="85" t="s">
        <v>234</v>
      </c>
      <c r="B94" s="111" t="s">
        <v>26</v>
      </c>
      <c r="C94" s="96" t="s">
        <v>267</v>
      </c>
      <c r="D94" s="96"/>
      <c r="E94" s="100" t="s">
        <v>268</v>
      </c>
      <c r="F94" s="98"/>
      <c r="G94" s="98">
        <f>G95+G96</f>
        <v>1898149.72</v>
      </c>
      <c r="H94" s="98">
        <f>H95+H96</f>
        <v>1898149.72</v>
      </c>
    </row>
    <row r="95" spans="1:8" ht="12.75">
      <c r="A95" s="85" t="s">
        <v>234</v>
      </c>
      <c r="B95" s="111" t="s">
        <v>26</v>
      </c>
      <c r="C95" s="96" t="s">
        <v>267</v>
      </c>
      <c r="D95" s="96">
        <v>200</v>
      </c>
      <c r="E95" s="99" t="s">
        <v>158</v>
      </c>
      <c r="F95" s="98"/>
      <c r="G95" s="98">
        <v>1890149.72</v>
      </c>
      <c r="H95" s="98">
        <f>SUM(F95+G95)</f>
        <v>1890149.72</v>
      </c>
    </row>
    <row r="96" spans="1:8" ht="12.75">
      <c r="A96" s="85" t="s">
        <v>234</v>
      </c>
      <c r="B96" s="111" t="s">
        <v>26</v>
      </c>
      <c r="C96" s="96" t="s">
        <v>267</v>
      </c>
      <c r="D96" s="96">
        <v>800</v>
      </c>
      <c r="E96" s="99" t="s">
        <v>108</v>
      </c>
      <c r="F96" s="98"/>
      <c r="G96" s="98">
        <v>8000</v>
      </c>
      <c r="H96" s="98">
        <f>G96</f>
        <v>8000</v>
      </c>
    </row>
    <row r="97" spans="1:8" ht="45">
      <c r="A97" s="85" t="s">
        <v>234</v>
      </c>
      <c r="B97" s="111" t="s">
        <v>26</v>
      </c>
      <c r="C97" s="109" t="s">
        <v>319</v>
      </c>
      <c r="D97" s="109"/>
      <c r="E97" s="99" t="s">
        <v>149</v>
      </c>
      <c r="F97" s="98">
        <f>F98+F99</f>
        <v>300000</v>
      </c>
      <c r="G97" s="98"/>
      <c r="H97" s="98">
        <f>F97</f>
        <v>300000</v>
      </c>
    </row>
    <row r="98" spans="1:8" ht="12.75">
      <c r="A98" s="85" t="s">
        <v>234</v>
      </c>
      <c r="B98" s="111" t="s">
        <v>26</v>
      </c>
      <c r="C98" s="109" t="s">
        <v>319</v>
      </c>
      <c r="D98" s="96">
        <v>200</v>
      </c>
      <c r="E98" s="99" t="s">
        <v>158</v>
      </c>
      <c r="F98" s="98">
        <v>48740.4</v>
      </c>
      <c r="G98" s="98"/>
      <c r="H98" s="98">
        <f>F98</f>
        <v>48740.4</v>
      </c>
    </row>
    <row r="99" spans="1:8" ht="12.75">
      <c r="A99" s="85" t="s">
        <v>234</v>
      </c>
      <c r="B99" s="111" t="s">
        <v>26</v>
      </c>
      <c r="C99" s="109" t="s">
        <v>319</v>
      </c>
      <c r="D99" s="96">
        <v>400</v>
      </c>
      <c r="E99" s="117" t="s">
        <v>264</v>
      </c>
      <c r="F99" s="98">
        <v>251259.6</v>
      </c>
      <c r="G99" s="98"/>
      <c r="H99" s="98">
        <f>F99</f>
        <v>251259.6</v>
      </c>
    </row>
    <row r="100" spans="1:11" s="140" customFormat="1" ht="12.75">
      <c r="A100" s="85" t="s">
        <v>234</v>
      </c>
      <c r="B100" s="101" t="s">
        <v>28</v>
      </c>
      <c r="C100" s="111"/>
      <c r="D100" s="111"/>
      <c r="E100" s="141" t="s">
        <v>29</v>
      </c>
      <c r="F100" s="104">
        <f>F101+F103+F106+F108+F110+F112+F116+F120+F122</f>
        <v>6989273</v>
      </c>
      <c r="G100" s="104">
        <f>G103+G106+G110+G108+G114+G118+G112+G120+G124+G126</f>
        <v>11197759.55</v>
      </c>
      <c r="H100" s="104">
        <f>F100+G100</f>
        <v>18187032.55</v>
      </c>
      <c r="I100" s="142"/>
      <c r="J100" s="142"/>
      <c r="K100" s="142"/>
    </row>
    <row r="101" spans="1:11" s="140" customFormat="1" ht="22.5">
      <c r="A101" s="85" t="s">
        <v>234</v>
      </c>
      <c r="B101" s="111" t="s">
        <v>28</v>
      </c>
      <c r="C101" s="111" t="s">
        <v>320</v>
      </c>
      <c r="D101" s="111"/>
      <c r="E101" s="141" t="s">
        <v>305</v>
      </c>
      <c r="F101" s="98">
        <f>F102</f>
        <v>155664</v>
      </c>
      <c r="G101" s="104"/>
      <c r="H101" s="98">
        <f>F101</f>
        <v>155664</v>
      </c>
      <c r="J101" s="142"/>
      <c r="K101" s="142"/>
    </row>
    <row r="102" spans="1:11" s="140" customFormat="1" ht="12.75">
      <c r="A102" s="85" t="s">
        <v>234</v>
      </c>
      <c r="B102" s="111" t="s">
        <v>28</v>
      </c>
      <c r="C102" s="111" t="s">
        <v>320</v>
      </c>
      <c r="D102" s="96">
        <v>200</v>
      </c>
      <c r="E102" s="100" t="s">
        <v>158</v>
      </c>
      <c r="F102" s="98">
        <v>155664</v>
      </c>
      <c r="G102" s="104"/>
      <c r="H102" s="98">
        <f>F102</f>
        <v>155664</v>
      </c>
      <c r="J102" s="142"/>
      <c r="K102" s="142"/>
    </row>
    <row r="103" spans="1:11" s="140" customFormat="1" ht="12.75">
      <c r="A103" s="85" t="s">
        <v>234</v>
      </c>
      <c r="B103" s="111" t="s">
        <v>28</v>
      </c>
      <c r="C103" s="96" t="s">
        <v>270</v>
      </c>
      <c r="D103" s="96"/>
      <c r="E103" s="100" t="s">
        <v>156</v>
      </c>
      <c r="F103" s="98"/>
      <c r="G103" s="98">
        <f>G104+G105</f>
        <v>4502821.32</v>
      </c>
      <c r="H103" s="98">
        <f>H104+H105</f>
        <v>4502821.32</v>
      </c>
      <c r="J103" s="142"/>
      <c r="K103" s="142"/>
    </row>
    <row r="104" spans="1:11" s="140" customFormat="1" ht="12.75">
      <c r="A104" s="85" t="s">
        <v>234</v>
      </c>
      <c r="B104" s="111" t="s">
        <v>28</v>
      </c>
      <c r="C104" s="96" t="s">
        <v>270</v>
      </c>
      <c r="D104" s="96">
        <v>200</v>
      </c>
      <c r="E104" s="100" t="s">
        <v>158</v>
      </c>
      <c r="F104" s="98"/>
      <c r="G104" s="98">
        <v>4482821.32</v>
      </c>
      <c r="H104" s="98">
        <f>SUM(F104+G104)</f>
        <v>4482821.32</v>
      </c>
      <c r="J104" s="142"/>
      <c r="K104" s="142"/>
    </row>
    <row r="105" spans="1:8" ht="12.75">
      <c r="A105" s="85" t="s">
        <v>234</v>
      </c>
      <c r="B105" s="111" t="s">
        <v>28</v>
      </c>
      <c r="C105" s="96" t="s">
        <v>270</v>
      </c>
      <c r="D105" s="96">
        <v>800</v>
      </c>
      <c r="E105" s="100" t="s">
        <v>108</v>
      </c>
      <c r="F105" s="98"/>
      <c r="G105" s="98">
        <f>5000+15000</f>
        <v>20000</v>
      </c>
      <c r="H105" s="98">
        <f>G105</f>
        <v>20000</v>
      </c>
    </row>
    <row r="106" spans="1:8" ht="12.75">
      <c r="A106" s="85" t="s">
        <v>234</v>
      </c>
      <c r="B106" s="111" t="s">
        <v>28</v>
      </c>
      <c r="C106" s="96" t="s">
        <v>271</v>
      </c>
      <c r="D106" s="96"/>
      <c r="E106" s="100" t="s">
        <v>159</v>
      </c>
      <c r="F106" s="98"/>
      <c r="G106" s="98">
        <f>G107</f>
        <v>3315727.43</v>
      </c>
      <c r="H106" s="98">
        <f>SUM(F106+G106)</f>
        <v>3315727.43</v>
      </c>
    </row>
    <row r="107" spans="1:8" ht="12.75">
      <c r="A107" s="85" t="s">
        <v>234</v>
      </c>
      <c r="B107" s="111" t="s">
        <v>28</v>
      </c>
      <c r="C107" s="96" t="s">
        <v>271</v>
      </c>
      <c r="D107" s="96">
        <v>200</v>
      </c>
      <c r="E107" s="100" t="s">
        <v>158</v>
      </c>
      <c r="F107" s="98"/>
      <c r="G107" s="132">
        <v>3315727.43</v>
      </c>
      <c r="H107" s="98">
        <f>SUM(F107+G107)</f>
        <v>3315727.43</v>
      </c>
    </row>
    <row r="108" spans="1:11" s="133" customFormat="1" ht="22.5">
      <c r="A108" s="128" t="s">
        <v>234</v>
      </c>
      <c r="B108" s="129" t="s">
        <v>28</v>
      </c>
      <c r="C108" s="134" t="s">
        <v>301</v>
      </c>
      <c r="D108" s="134"/>
      <c r="E108" s="152" t="s">
        <v>161</v>
      </c>
      <c r="F108" s="132">
        <f>F109</f>
        <v>0</v>
      </c>
      <c r="G108" s="132">
        <f>G109</f>
        <v>239344.8</v>
      </c>
      <c r="H108" s="132">
        <f>G108</f>
        <v>239344.8</v>
      </c>
      <c r="J108" s="163"/>
      <c r="K108" s="163"/>
    </row>
    <row r="109" spans="1:11" s="133" customFormat="1" ht="12.75">
      <c r="A109" s="128" t="s">
        <v>234</v>
      </c>
      <c r="B109" s="129" t="s">
        <v>28</v>
      </c>
      <c r="C109" s="134" t="s">
        <v>301</v>
      </c>
      <c r="D109" s="134">
        <v>200</v>
      </c>
      <c r="E109" s="152" t="s">
        <v>158</v>
      </c>
      <c r="F109" s="132">
        <v>0</v>
      </c>
      <c r="G109" s="132">
        <v>239344.8</v>
      </c>
      <c r="H109" s="132">
        <f>G109</f>
        <v>239344.8</v>
      </c>
      <c r="J109" s="163"/>
      <c r="K109" s="163"/>
    </row>
    <row r="110" spans="1:11" s="133" customFormat="1" ht="12.75">
      <c r="A110" s="128" t="s">
        <v>234</v>
      </c>
      <c r="B110" s="129" t="s">
        <v>28</v>
      </c>
      <c r="C110" s="134" t="s">
        <v>272</v>
      </c>
      <c r="D110" s="134"/>
      <c r="E110" s="152" t="s">
        <v>167</v>
      </c>
      <c r="F110" s="132"/>
      <c r="G110" s="132">
        <f>G111</f>
        <v>1400000</v>
      </c>
      <c r="H110" s="132">
        <f>H111</f>
        <v>1400000</v>
      </c>
      <c r="J110" s="163"/>
      <c r="K110" s="163"/>
    </row>
    <row r="111" spans="1:11" s="133" customFormat="1" ht="12.75">
      <c r="A111" s="128" t="s">
        <v>234</v>
      </c>
      <c r="B111" s="129" t="s">
        <v>28</v>
      </c>
      <c r="C111" s="134" t="s">
        <v>272</v>
      </c>
      <c r="D111" s="134">
        <v>200</v>
      </c>
      <c r="E111" s="152" t="s">
        <v>158</v>
      </c>
      <c r="F111" s="132"/>
      <c r="G111" s="132">
        <f>1818445.96-418445.96</f>
        <v>1400000</v>
      </c>
      <c r="H111" s="132">
        <f>SUM(F111+G111)</f>
        <v>1400000</v>
      </c>
      <c r="J111" s="163"/>
      <c r="K111" s="163"/>
    </row>
    <row r="112" spans="1:11" s="133" customFormat="1" ht="33.75">
      <c r="A112" s="128" t="s">
        <v>234</v>
      </c>
      <c r="B112" s="129" t="s">
        <v>28</v>
      </c>
      <c r="C112" s="134" t="s">
        <v>318</v>
      </c>
      <c r="D112" s="130"/>
      <c r="E112" s="152" t="s">
        <v>315</v>
      </c>
      <c r="F112" s="132">
        <f>F113</f>
        <v>0</v>
      </c>
      <c r="G112" s="132">
        <f>G113</f>
        <v>0</v>
      </c>
      <c r="H112" s="132">
        <f>H113</f>
        <v>0</v>
      </c>
      <c r="J112" s="163"/>
      <c r="K112" s="163"/>
    </row>
    <row r="113" spans="1:11" s="133" customFormat="1" ht="12.75">
      <c r="A113" s="128" t="s">
        <v>234</v>
      </c>
      <c r="B113" s="129" t="s">
        <v>28</v>
      </c>
      <c r="C113" s="134" t="s">
        <v>318</v>
      </c>
      <c r="D113" s="134">
        <v>200</v>
      </c>
      <c r="E113" s="152" t="s">
        <v>158</v>
      </c>
      <c r="F113" s="132">
        <v>0</v>
      </c>
      <c r="G113" s="132">
        <v>0</v>
      </c>
      <c r="H113" s="132">
        <f>G113</f>
        <v>0</v>
      </c>
      <c r="J113" s="163"/>
      <c r="K113" s="163"/>
    </row>
    <row r="114" spans="1:11" s="133" customFormat="1" ht="12.75">
      <c r="A114" s="128" t="s">
        <v>234</v>
      </c>
      <c r="B114" s="129" t="s">
        <v>28</v>
      </c>
      <c r="C114" s="134" t="s">
        <v>299</v>
      </c>
      <c r="D114" s="130"/>
      <c r="E114" s="152" t="s">
        <v>300</v>
      </c>
      <c r="F114" s="132"/>
      <c r="G114" s="132">
        <f>G115</f>
        <v>18535</v>
      </c>
      <c r="H114" s="132">
        <f>G114</f>
        <v>18535</v>
      </c>
      <c r="J114" s="163"/>
      <c r="K114" s="163"/>
    </row>
    <row r="115" spans="1:11" s="133" customFormat="1" ht="12.75">
      <c r="A115" s="128" t="s">
        <v>234</v>
      </c>
      <c r="B115" s="129" t="s">
        <v>28</v>
      </c>
      <c r="C115" s="134" t="s">
        <v>299</v>
      </c>
      <c r="D115" s="134">
        <v>200</v>
      </c>
      <c r="E115" s="152" t="s">
        <v>158</v>
      </c>
      <c r="F115" s="132"/>
      <c r="G115" s="132">
        <f>300000-300000+18535</f>
        <v>18535</v>
      </c>
      <c r="H115" s="132">
        <f>G115</f>
        <v>18535</v>
      </c>
      <c r="J115" s="163"/>
      <c r="K115" s="163"/>
    </row>
    <row r="116" spans="1:11" s="133" customFormat="1" ht="12.75">
      <c r="A116" s="128" t="s">
        <v>234</v>
      </c>
      <c r="B116" s="129" t="s">
        <v>28</v>
      </c>
      <c r="C116" s="134" t="s">
        <v>306</v>
      </c>
      <c r="D116" s="130"/>
      <c r="E116" s="152" t="s">
        <v>307</v>
      </c>
      <c r="F116" s="132">
        <f>F117</f>
        <v>52155</v>
      </c>
      <c r="G116" s="132"/>
      <c r="H116" s="132">
        <f>F116</f>
        <v>52155</v>
      </c>
      <c r="J116" s="163"/>
      <c r="K116" s="163"/>
    </row>
    <row r="117" spans="1:8" ht="12.75">
      <c r="A117" s="85" t="s">
        <v>234</v>
      </c>
      <c r="B117" s="111" t="s">
        <v>28</v>
      </c>
      <c r="C117" s="96" t="s">
        <v>306</v>
      </c>
      <c r="D117" s="96">
        <v>200</v>
      </c>
      <c r="E117" s="100" t="s">
        <v>158</v>
      </c>
      <c r="F117" s="98">
        <v>52155</v>
      </c>
      <c r="G117" s="98"/>
      <c r="H117" s="98">
        <f>F117</f>
        <v>52155</v>
      </c>
    </row>
    <row r="118" spans="1:8" ht="12.75">
      <c r="A118" s="85" t="s">
        <v>234</v>
      </c>
      <c r="B118" s="111" t="s">
        <v>28</v>
      </c>
      <c r="C118" s="96" t="s">
        <v>316</v>
      </c>
      <c r="D118" s="109"/>
      <c r="E118" s="100" t="s">
        <v>312</v>
      </c>
      <c r="F118" s="98" t="s">
        <v>327</v>
      </c>
      <c r="G118" s="98">
        <f>G119</f>
        <v>0</v>
      </c>
      <c r="H118" s="98">
        <f>G118</f>
        <v>0</v>
      </c>
    </row>
    <row r="119" spans="1:8" ht="12.75">
      <c r="A119" s="85" t="s">
        <v>234</v>
      </c>
      <c r="B119" s="111" t="s">
        <v>28</v>
      </c>
      <c r="C119" s="96" t="s">
        <v>316</v>
      </c>
      <c r="D119" s="96">
        <v>200</v>
      </c>
      <c r="E119" s="100" t="s">
        <v>158</v>
      </c>
      <c r="F119" s="98"/>
      <c r="G119" s="98">
        <v>0</v>
      </c>
      <c r="H119" s="98">
        <f>G119</f>
        <v>0</v>
      </c>
    </row>
    <row r="120" spans="1:8" ht="12.75">
      <c r="A120" s="85" t="s">
        <v>234</v>
      </c>
      <c r="B120" s="111" t="s">
        <v>28</v>
      </c>
      <c r="C120" s="63" t="s">
        <v>225</v>
      </c>
      <c r="D120" s="109"/>
      <c r="E120" s="100" t="s">
        <v>224</v>
      </c>
      <c r="F120" s="98">
        <f>F121</f>
        <v>5781455</v>
      </c>
      <c r="G120" s="98">
        <f>G121</f>
        <v>1357330</v>
      </c>
      <c r="H120" s="98">
        <f>F120+G120</f>
        <v>7138785</v>
      </c>
    </row>
    <row r="121" spans="1:8" ht="12.75">
      <c r="A121" s="85" t="s">
        <v>234</v>
      </c>
      <c r="B121" s="111" t="s">
        <v>28</v>
      </c>
      <c r="C121" s="63" t="s">
        <v>225</v>
      </c>
      <c r="D121" s="109">
        <v>200</v>
      </c>
      <c r="E121" s="99" t="s">
        <v>158</v>
      </c>
      <c r="F121" s="98">
        <f>4460773+1320682</f>
        <v>5781455</v>
      </c>
      <c r="G121" s="98">
        <v>1357330</v>
      </c>
      <c r="H121" s="98">
        <f>F121+G121</f>
        <v>7138785</v>
      </c>
    </row>
    <row r="122" spans="1:8" ht="22.5">
      <c r="A122" s="85" t="s">
        <v>234</v>
      </c>
      <c r="B122" s="111" t="s">
        <v>28</v>
      </c>
      <c r="C122" s="63" t="s">
        <v>349</v>
      </c>
      <c r="D122" s="109"/>
      <c r="E122" s="99" t="s">
        <v>334</v>
      </c>
      <c r="F122" s="98">
        <f>F123</f>
        <v>999999</v>
      </c>
      <c r="G122" s="98"/>
      <c r="H122" s="98">
        <f>H123</f>
        <v>999999</v>
      </c>
    </row>
    <row r="123" spans="1:8" ht="12.75">
      <c r="A123" s="85" t="s">
        <v>234</v>
      </c>
      <c r="B123" s="111" t="s">
        <v>28</v>
      </c>
      <c r="C123" s="63" t="s">
        <v>349</v>
      </c>
      <c r="D123" s="109">
        <v>200</v>
      </c>
      <c r="E123" s="99" t="s">
        <v>158</v>
      </c>
      <c r="F123" s="98">
        <v>999999</v>
      </c>
      <c r="G123" s="98"/>
      <c r="H123" s="98">
        <f>F123</f>
        <v>999999</v>
      </c>
    </row>
    <row r="124" spans="1:8" ht="22.5">
      <c r="A124" s="85" t="s">
        <v>234</v>
      </c>
      <c r="B124" s="111" t="s">
        <v>28</v>
      </c>
      <c r="C124" s="63" t="s">
        <v>350</v>
      </c>
      <c r="D124" s="109"/>
      <c r="E124" s="99" t="s">
        <v>335</v>
      </c>
      <c r="F124" s="98"/>
      <c r="G124" s="98">
        <f>G125</f>
        <v>53001</v>
      </c>
      <c r="H124" s="98">
        <f>G124</f>
        <v>53001</v>
      </c>
    </row>
    <row r="125" spans="1:8" ht="12.75">
      <c r="A125" s="85" t="s">
        <v>234</v>
      </c>
      <c r="B125" s="111" t="s">
        <v>28</v>
      </c>
      <c r="C125" s="63" t="s">
        <v>350</v>
      </c>
      <c r="D125" s="109">
        <v>200</v>
      </c>
      <c r="E125" s="99" t="s">
        <v>158</v>
      </c>
      <c r="F125" s="98"/>
      <c r="G125" s="98">
        <v>53001</v>
      </c>
      <c r="H125" s="98">
        <f>G125</f>
        <v>53001</v>
      </c>
    </row>
    <row r="126" spans="1:8" ht="12.75">
      <c r="A126" s="85" t="s">
        <v>234</v>
      </c>
      <c r="B126" s="111" t="s">
        <v>28</v>
      </c>
      <c r="C126" s="63" t="s">
        <v>342</v>
      </c>
      <c r="D126" s="109"/>
      <c r="E126" s="99" t="s">
        <v>344</v>
      </c>
      <c r="F126" s="98"/>
      <c r="G126" s="98">
        <f>G127</f>
        <v>311000</v>
      </c>
      <c r="H126" s="98">
        <f>H127</f>
        <v>311000</v>
      </c>
    </row>
    <row r="127" spans="1:8" ht="12.75">
      <c r="A127" s="85" t="s">
        <v>234</v>
      </c>
      <c r="B127" s="111" t="s">
        <v>28</v>
      </c>
      <c r="C127" s="63" t="s">
        <v>342</v>
      </c>
      <c r="D127" s="109">
        <v>200</v>
      </c>
      <c r="E127" s="99" t="s">
        <v>345</v>
      </c>
      <c r="F127" s="98"/>
      <c r="G127" s="98">
        <f>761000-450000</f>
        <v>311000</v>
      </c>
      <c r="H127" s="98">
        <f>G127</f>
        <v>311000</v>
      </c>
    </row>
    <row r="128" spans="1:8" ht="12.75">
      <c r="A128" s="85" t="s">
        <v>234</v>
      </c>
      <c r="B128" s="101" t="s">
        <v>30</v>
      </c>
      <c r="C128" s="96"/>
      <c r="D128" s="96"/>
      <c r="E128" s="146" t="s">
        <v>31</v>
      </c>
      <c r="F128" s="104"/>
      <c r="G128" s="104">
        <f>G129</f>
        <v>8200887.23</v>
      </c>
      <c r="H128" s="104">
        <f>F128+G128</f>
        <v>8200887.23</v>
      </c>
    </row>
    <row r="129" spans="1:8" ht="12.75">
      <c r="A129" s="85" t="s">
        <v>234</v>
      </c>
      <c r="B129" s="111" t="s">
        <v>30</v>
      </c>
      <c r="C129" s="96" t="s">
        <v>273</v>
      </c>
      <c r="D129" s="96"/>
      <c r="E129" s="99"/>
      <c r="F129" s="98"/>
      <c r="G129" s="98">
        <f>G130+G131+G132</f>
        <v>8200887.23</v>
      </c>
      <c r="H129" s="98">
        <f>H130+H131+H132</f>
        <v>8200887.23</v>
      </c>
    </row>
    <row r="130" spans="1:8" ht="33.75">
      <c r="A130" s="85" t="s">
        <v>234</v>
      </c>
      <c r="B130" s="111" t="s">
        <v>30</v>
      </c>
      <c r="C130" s="96" t="s">
        <v>273</v>
      </c>
      <c r="D130" s="96">
        <v>100</v>
      </c>
      <c r="E130" s="99" t="s">
        <v>239</v>
      </c>
      <c r="F130" s="98"/>
      <c r="G130" s="98">
        <v>6195247.23</v>
      </c>
      <c r="H130" s="98">
        <f>SUM(F130+G130)</f>
        <v>6195247.23</v>
      </c>
    </row>
    <row r="131" spans="1:8" ht="12.75">
      <c r="A131" s="85" t="s">
        <v>234</v>
      </c>
      <c r="B131" s="111" t="s">
        <v>30</v>
      </c>
      <c r="C131" s="96" t="s">
        <v>273</v>
      </c>
      <c r="D131" s="96">
        <v>200</v>
      </c>
      <c r="E131" s="99" t="s">
        <v>158</v>
      </c>
      <c r="F131" s="98"/>
      <c r="G131" s="98">
        <f>1646570.11+323178.69-8000</f>
        <v>1961748.8</v>
      </c>
      <c r="H131" s="98">
        <f>SUM(F131+G131)</f>
        <v>1961748.8</v>
      </c>
    </row>
    <row r="132" spans="1:8" ht="12.75">
      <c r="A132" s="85" t="s">
        <v>234</v>
      </c>
      <c r="B132" s="111" t="s">
        <v>30</v>
      </c>
      <c r="C132" s="96" t="s">
        <v>273</v>
      </c>
      <c r="D132" s="96">
        <v>800</v>
      </c>
      <c r="E132" s="99" t="s">
        <v>108</v>
      </c>
      <c r="F132" s="98"/>
      <c r="G132" s="98">
        <v>43891.2</v>
      </c>
      <c r="H132" s="98">
        <f>SUM(F132+G132)</f>
        <v>43891.2</v>
      </c>
    </row>
    <row r="133" spans="1:8" ht="12.75">
      <c r="A133" s="85" t="s">
        <v>234</v>
      </c>
      <c r="B133" s="116" t="s">
        <v>32</v>
      </c>
      <c r="C133" s="110"/>
      <c r="D133" s="110"/>
      <c r="E133" s="90" t="s">
        <v>33</v>
      </c>
      <c r="F133" s="104">
        <f>F139</f>
        <v>0</v>
      </c>
      <c r="G133" s="104">
        <f>G134+G139</f>
        <v>116000</v>
      </c>
      <c r="H133" s="104">
        <f>H134+H139</f>
        <v>116000</v>
      </c>
    </row>
    <row r="134" spans="1:11" s="147" customFormat="1" ht="12.75">
      <c r="A134" s="92" t="s">
        <v>234</v>
      </c>
      <c r="B134" s="101" t="s">
        <v>352</v>
      </c>
      <c r="C134" s="165"/>
      <c r="D134" s="165"/>
      <c r="E134" s="108" t="s">
        <v>351</v>
      </c>
      <c r="F134" s="104"/>
      <c r="G134" s="104">
        <f>G135+G137</f>
        <v>16000</v>
      </c>
      <c r="H134" s="104">
        <f>G134</f>
        <v>16000</v>
      </c>
      <c r="J134" s="164"/>
      <c r="K134" s="164"/>
    </row>
    <row r="135" spans="1:11" s="126" customFormat="1" ht="12.75">
      <c r="A135" s="85" t="s">
        <v>234</v>
      </c>
      <c r="B135" s="111" t="s">
        <v>352</v>
      </c>
      <c r="C135" s="112" t="s">
        <v>166</v>
      </c>
      <c r="D135" s="112"/>
      <c r="E135" s="103" t="s">
        <v>165</v>
      </c>
      <c r="F135" s="98"/>
      <c r="G135" s="98">
        <f>G136</f>
        <v>8000</v>
      </c>
      <c r="H135" s="98">
        <f>H136</f>
        <v>8000</v>
      </c>
      <c r="J135" s="162"/>
      <c r="K135" s="162"/>
    </row>
    <row r="136" spans="1:11" s="126" customFormat="1" ht="12.75">
      <c r="A136" s="85" t="s">
        <v>234</v>
      </c>
      <c r="B136" s="111" t="s">
        <v>352</v>
      </c>
      <c r="C136" s="112" t="s">
        <v>166</v>
      </c>
      <c r="D136" s="96">
        <v>200</v>
      </c>
      <c r="E136" s="103" t="s">
        <v>158</v>
      </c>
      <c r="F136" s="98"/>
      <c r="G136" s="98">
        <v>8000</v>
      </c>
      <c r="H136" s="98">
        <f>G136</f>
        <v>8000</v>
      </c>
      <c r="J136" s="162"/>
      <c r="K136" s="162"/>
    </row>
    <row r="137" spans="1:11" s="126" customFormat="1" ht="25.5">
      <c r="A137" s="85" t="s">
        <v>234</v>
      </c>
      <c r="B137" s="111" t="s">
        <v>352</v>
      </c>
      <c r="C137" s="112" t="s">
        <v>183</v>
      </c>
      <c r="D137" s="112"/>
      <c r="E137" s="103" t="s">
        <v>353</v>
      </c>
      <c r="F137" s="98"/>
      <c r="G137" s="98">
        <f>G138</f>
        <v>8000</v>
      </c>
      <c r="H137" s="98">
        <f>G137</f>
        <v>8000</v>
      </c>
      <c r="J137" s="162"/>
      <c r="K137" s="162"/>
    </row>
    <row r="138" spans="1:11" s="126" customFormat="1" ht="12.75">
      <c r="A138" s="85" t="s">
        <v>234</v>
      </c>
      <c r="B138" s="111" t="s">
        <v>352</v>
      </c>
      <c r="C138" s="112" t="s">
        <v>183</v>
      </c>
      <c r="D138" s="96">
        <v>200</v>
      </c>
      <c r="E138" s="103" t="s">
        <v>158</v>
      </c>
      <c r="F138" s="98"/>
      <c r="G138" s="98">
        <v>8000</v>
      </c>
      <c r="H138" s="98">
        <f>G138</f>
        <v>8000</v>
      </c>
      <c r="J138" s="162"/>
      <c r="K138" s="162"/>
    </row>
    <row r="139" spans="1:11" s="147" customFormat="1" ht="12.75">
      <c r="A139" s="92" t="s">
        <v>234</v>
      </c>
      <c r="B139" s="92" t="s">
        <v>34</v>
      </c>
      <c r="C139" s="115"/>
      <c r="D139" s="115"/>
      <c r="E139" s="121" t="s">
        <v>274</v>
      </c>
      <c r="F139" s="104">
        <f>F140</f>
        <v>0</v>
      </c>
      <c r="G139" s="104">
        <f>G140</f>
        <v>100000</v>
      </c>
      <c r="H139" s="104">
        <f>H140</f>
        <v>100000</v>
      </c>
      <c r="J139" s="164"/>
      <c r="K139" s="164"/>
    </row>
    <row r="140" spans="1:8" ht="12.75">
      <c r="A140" s="85" t="s">
        <v>234</v>
      </c>
      <c r="B140" s="95" t="s">
        <v>34</v>
      </c>
      <c r="C140" s="96" t="s">
        <v>275</v>
      </c>
      <c r="D140" s="96"/>
      <c r="E140" s="94" t="s">
        <v>57</v>
      </c>
      <c r="F140" s="97"/>
      <c r="G140" s="98">
        <f>G141</f>
        <v>100000</v>
      </c>
      <c r="H140" s="98">
        <f>H141</f>
        <v>100000</v>
      </c>
    </row>
    <row r="141" spans="1:8" ht="12.75">
      <c r="A141" s="85" t="s">
        <v>234</v>
      </c>
      <c r="B141" s="95" t="s">
        <v>34</v>
      </c>
      <c r="C141" s="96" t="s">
        <v>275</v>
      </c>
      <c r="D141" s="96">
        <v>200</v>
      </c>
      <c r="E141" s="99" t="s">
        <v>158</v>
      </c>
      <c r="F141" s="97"/>
      <c r="G141" s="98">
        <v>100000</v>
      </c>
      <c r="H141" s="98">
        <f>SUM(F141+G141)</f>
        <v>100000</v>
      </c>
    </row>
    <row r="142" spans="1:8" ht="12.75">
      <c r="A142" s="85" t="s">
        <v>234</v>
      </c>
      <c r="B142" s="119" t="s">
        <v>35</v>
      </c>
      <c r="C142" s="107"/>
      <c r="D142" s="107"/>
      <c r="E142" s="90" t="s">
        <v>276</v>
      </c>
      <c r="F142" s="91">
        <f>F143</f>
        <v>0</v>
      </c>
      <c r="G142" s="91">
        <f>G143</f>
        <v>1403000</v>
      </c>
      <c r="H142" s="91">
        <f>H143</f>
        <v>1403000</v>
      </c>
    </row>
    <row r="143" spans="1:8" ht="12.75">
      <c r="A143" s="85" t="s">
        <v>234</v>
      </c>
      <c r="B143" s="101" t="s">
        <v>36</v>
      </c>
      <c r="C143" s="113"/>
      <c r="D143" s="113"/>
      <c r="E143" s="114" t="s">
        <v>37</v>
      </c>
      <c r="F143" s="104">
        <f>F144+F150+F151+F152</f>
        <v>0</v>
      </c>
      <c r="G143" s="104">
        <f>G144+G150+G152</f>
        <v>1403000</v>
      </c>
      <c r="H143" s="104">
        <f>H144+H150+H152</f>
        <v>1403000</v>
      </c>
    </row>
    <row r="144" spans="1:8" ht="15" customHeight="1">
      <c r="A144" s="85" t="s">
        <v>234</v>
      </c>
      <c r="B144" s="102" t="s">
        <v>36</v>
      </c>
      <c r="C144" s="96" t="s">
        <v>105</v>
      </c>
      <c r="D144" s="96"/>
      <c r="E144" s="99" t="s">
        <v>104</v>
      </c>
      <c r="F144" s="98">
        <f>F145</f>
        <v>0</v>
      </c>
      <c r="G144" s="98">
        <f>G145+G146+G147+G148+G149</f>
        <v>1403000</v>
      </c>
      <c r="H144" s="98">
        <f>H145+H146+H147+H148+H149</f>
        <v>1403000</v>
      </c>
    </row>
    <row r="145" spans="1:8" ht="33.75" hidden="1">
      <c r="A145" s="85" t="s">
        <v>234</v>
      </c>
      <c r="B145" s="102" t="s">
        <v>36</v>
      </c>
      <c r="C145" s="96" t="s">
        <v>277</v>
      </c>
      <c r="D145" s="96">
        <v>100</v>
      </c>
      <c r="E145" s="99" t="s">
        <v>239</v>
      </c>
      <c r="F145" s="98"/>
      <c r="G145" s="98">
        <v>0</v>
      </c>
      <c r="H145" s="98">
        <f>SUM(F145+G145)</f>
        <v>0</v>
      </c>
    </row>
    <row r="146" spans="1:8" ht="12.75" hidden="1">
      <c r="A146" s="85" t="s">
        <v>234</v>
      </c>
      <c r="B146" s="102" t="s">
        <v>36</v>
      </c>
      <c r="C146" s="96" t="s">
        <v>277</v>
      </c>
      <c r="D146" s="96">
        <v>200</v>
      </c>
      <c r="E146" s="99" t="s">
        <v>158</v>
      </c>
      <c r="F146" s="98"/>
      <c r="G146" s="98">
        <v>0</v>
      </c>
      <c r="H146" s="98">
        <f>SUM(F146+G146)</f>
        <v>0</v>
      </c>
    </row>
    <row r="147" spans="1:8" ht="12.75" hidden="1">
      <c r="A147" s="85" t="s">
        <v>234</v>
      </c>
      <c r="B147" s="102" t="s">
        <v>36</v>
      </c>
      <c r="C147" s="96" t="s">
        <v>277</v>
      </c>
      <c r="D147" s="96">
        <v>300</v>
      </c>
      <c r="E147" s="99" t="s">
        <v>71</v>
      </c>
      <c r="F147" s="98"/>
      <c r="G147" s="98">
        <v>0</v>
      </c>
      <c r="H147" s="98">
        <f>SUM(F147+G147)</f>
        <v>0</v>
      </c>
    </row>
    <row r="148" spans="1:8" ht="12.75">
      <c r="A148" s="85" t="s">
        <v>234</v>
      </c>
      <c r="B148" s="102" t="s">
        <v>36</v>
      </c>
      <c r="C148" s="96" t="s">
        <v>105</v>
      </c>
      <c r="D148" s="96">
        <v>500</v>
      </c>
      <c r="E148" s="103" t="s">
        <v>107</v>
      </c>
      <c r="F148" s="98"/>
      <c r="G148" s="98">
        <v>1403000</v>
      </c>
      <c r="H148" s="98">
        <f>G148</f>
        <v>1403000</v>
      </c>
    </row>
    <row r="149" spans="1:8" ht="12.75" hidden="1">
      <c r="A149" s="85" t="s">
        <v>234</v>
      </c>
      <c r="B149" s="102" t="s">
        <v>36</v>
      </c>
      <c r="C149" s="96" t="s">
        <v>277</v>
      </c>
      <c r="D149" s="96">
        <v>800</v>
      </c>
      <c r="E149" s="99" t="s">
        <v>108</v>
      </c>
      <c r="F149" s="98"/>
      <c r="G149" s="98">
        <v>0</v>
      </c>
      <c r="H149" s="98">
        <f>SUM(F149+G149)</f>
        <v>0</v>
      </c>
    </row>
    <row r="150" spans="1:8" ht="22.5" hidden="1">
      <c r="A150" s="85" t="s">
        <v>234</v>
      </c>
      <c r="B150" s="102" t="s">
        <v>36</v>
      </c>
      <c r="C150" s="96" t="s">
        <v>278</v>
      </c>
      <c r="D150" s="96"/>
      <c r="E150" s="99" t="s">
        <v>279</v>
      </c>
      <c r="F150" s="98"/>
      <c r="G150" s="98">
        <f>G151</f>
        <v>0</v>
      </c>
      <c r="H150" s="98">
        <f>F150+G150</f>
        <v>0</v>
      </c>
    </row>
    <row r="151" spans="1:8" ht="12.75" hidden="1">
      <c r="A151" s="85" t="s">
        <v>234</v>
      </c>
      <c r="B151" s="102" t="s">
        <v>36</v>
      </c>
      <c r="C151" s="96" t="s">
        <v>278</v>
      </c>
      <c r="D151" s="96">
        <v>200</v>
      </c>
      <c r="E151" s="99" t="s">
        <v>158</v>
      </c>
      <c r="F151" s="98"/>
      <c r="G151" s="98">
        <v>0</v>
      </c>
      <c r="H151" s="98">
        <f>F151+G151</f>
        <v>0</v>
      </c>
    </row>
    <row r="152" spans="1:8" ht="22.5" hidden="1">
      <c r="A152" s="85" t="s">
        <v>234</v>
      </c>
      <c r="B152" s="102" t="s">
        <v>36</v>
      </c>
      <c r="C152" s="96" t="s">
        <v>280</v>
      </c>
      <c r="D152" s="96"/>
      <c r="E152" s="99" t="s">
        <v>113</v>
      </c>
      <c r="F152" s="98">
        <f>F153</f>
        <v>0</v>
      </c>
      <c r="G152" s="98">
        <v>0</v>
      </c>
      <c r="H152" s="98">
        <f>H153</f>
        <v>0</v>
      </c>
    </row>
    <row r="153" spans="1:8" ht="12.75" hidden="1">
      <c r="A153" s="85" t="s">
        <v>234</v>
      </c>
      <c r="B153" s="102" t="s">
        <v>36</v>
      </c>
      <c r="C153" s="96" t="s">
        <v>280</v>
      </c>
      <c r="D153" s="96">
        <v>200</v>
      </c>
      <c r="E153" s="99" t="s">
        <v>158</v>
      </c>
      <c r="F153" s="98"/>
      <c r="G153" s="98">
        <v>0</v>
      </c>
      <c r="H153" s="98">
        <f>SUM(F153+G153)</f>
        <v>0</v>
      </c>
    </row>
    <row r="154" spans="1:8" ht="12.75">
      <c r="A154" s="85" t="s">
        <v>234</v>
      </c>
      <c r="B154" s="116" t="s">
        <v>38</v>
      </c>
      <c r="C154" s="110"/>
      <c r="D154" s="110"/>
      <c r="E154" s="90" t="s">
        <v>39</v>
      </c>
      <c r="F154" s="104">
        <f>F155+F158</f>
        <v>763273</v>
      </c>
      <c r="G154" s="104">
        <f>G155+G158</f>
        <v>990400</v>
      </c>
      <c r="H154" s="104">
        <f>H155+H158</f>
        <v>1753673</v>
      </c>
    </row>
    <row r="155" spans="1:8" ht="12.75">
      <c r="A155" s="85" t="s">
        <v>234</v>
      </c>
      <c r="B155" s="101" t="s">
        <v>40</v>
      </c>
      <c r="C155" s="96"/>
      <c r="D155" s="96"/>
      <c r="E155" s="114" t="s">
        <v>41</v>
      </c>
      <c r="F155" s="104">
        <f>F156</f>
        <v>0</v>
      </c>
      <c r="G155" s="104">
        <f>G156</f>
        <v>200000</v>
      </c>
      <c r="H155" s="104">
        <f>H156</f>
        <v>200000</v>
      </c>
    </row>
    <row r="156" spans="1:8" ht="22.5">
      <c r="A156" s="85" t="s">
        <v>234</v>
      </c>
      <c r="B156" s="102" t="s">
        <v>40</v>
      </c>
      <c r="C156" s="96" t="s">
        <v>281</v>
      </c>
      <c r="D156" s="96"/>
      <c r="E156" s="99" t="s">
        <v>72</v>
      </c>
      <c r="F156" s="104"/>
      <c r="G156" s="98">
        <f>G157</f>
        <v>200000</v>
      </c>
      <c r="H156" s="98">
        <f>H157</f>
        <v>200000</v>
      </c>
    </row>
    <row r="157" spans="1:8" ht="12.75">
      <c r="A157" s="85" t="s">
        <v>234</v>
      </c>
      <c r="B157" s="102" t="s">
        <v>40</v>
      </c>
      <c r="C157" s="96" t="s">
        <v>281</v>
      </c>
      <c r="D157" s="96">
        <v>300</v>
      </c>
      <c r="E157" s="120" t="s">
        <v>71</v>
      </c>
      <c r="F157" s="104"/>
      <c r="G157" s="98">
        <v>200000</v>
      </c>
      <c r="H157" s="98">
        <f>SUM(F157+G157)</f>
        <v>200000</v>
      </c>
    </row>
    <row r="158" spans="1:8" ht="12.75">
      <c r="A158" s="92" t="s">
        <v>234</v>
      </c>
      <c r="B158" s="101" t="s">
        <v>42</v>
      </c>
      <c r="C158" s="115"/>
      <c r="D158" s="115"/>
      <c r="E158" s="121" t="s">
        <v>43</v>
      </c>
      <c r="F158" s="104">
        <f>F161+F163+F165</f>
        <v>763273</v>
      </c>
      <c r="G158" s="104">
        <f>G163+G165+G171+G173</f>
        <v>790400</v>
      </c>
      <c r="H158" s="104">
        <f>F158+G158</f>
        <v>1553673</v>
      </c>
    </row>
    <row r="159" spans="1:8" ht="22.5" hidden="1">
      <c r="A159" s="85" t="s">
        <v>234</v>
      </c>
      <c r="B159" s="102" t="s">
        <v>42</v>
      </c>
      <c r="C159" s="96" t="s">
        <v>282</v>
      </c>
      <c r="D159" s="96"/>
      <c r="E159" s="99" t="s">
        <v>283</v>
      </c>
      <c r="F159" s="98"/>
      <c r="G159" s="98">
        <v>0</v>
      </c>
      <c r="H159" s="98">
        <f>SUM(F159+G159)</f>
        <v>0</v>
      </c>
    </row>
    <row r="160" spans="1:8" ht="22.5" hidden="1">
      <c r="A160" s="85" t="s">
        <v>234</v>
      </c>
      <c r="B160" s="102" t="s">
        <v>42</v>
      </c>
      <c r="C160" s="96" t="s">
        <v>284</v>
      </c>
      <c r="D160" s="96"/>
      <c r="E160" s="99" t="s">
        <v>285</v>
      </c>
      <c r="F160" s="98"/>
      <c r="G160" s="98">
        <v>0</v>
      </c>
      <c r="H160" s="98">
        <f>SUM(F160+G160)</f>
        <v>0</v>
      </c>
    </row>
    <row r="161" spans="1:8" ht="12.75">
      <c r="A161" s="85" t="s">
        <v>234</v>
      </c>
      <c r="B161" s="102" t="s">
        <v>42</v>
      </c>
      <c r="C161" s="96" t="s">
        <v>303</v>
      </c>
      <c r="D161" s="96"/>
      <c r="E161" s="99" t="s">
        <v>290</v>
      </c>
      <c r="F161" s="98">
        <f>F162</f>
        <v>0</v>
      </c>
      <c r="G161" s="98"/>
      <c r="H161" s="98"/>
    </row>
    <row r="162" spans="1:8" ht="12.75">
      <c r="A162" s="85" t="s">
        <v>234</v>
      </c>
      <c r="B162" s="102" t="s">
        <v>42</v>
      </c>
      <c r="C162" s="96" t="s">
        <v>303</v>
      </c>
      <c r="D162" s="96">
        <v>200</v>
      </c>
      <c r="E162" s="99" t="s">
        <v>158</v>
      </c>
      <c r="F162" s="98">
        <v>0</v>
      </c>
      <c r="G162" s="98"/>
      <c r="H162" s="98"/>
    </row>
    <row r="163" spans="1:11" s="133" customFormat="1" ht="22.5">
      <c r="A163" s="128" t="s">
        <v>234</v>
      </c>
      <c r="B163" s="153" t="s">
        <v>42</v>
      </c>
      <c r="C163" s="134" t="s">
        <v>81</v>
      </c>
      <c r="D163" s="134"/>
      <c r="E163" s="131" t="s">
        <v>286</v>
      </c>
      <c r="F163" s="132">
        <f>F164</f>
        <v>681673</v>
      </c>
      <c r="G163" s="132">
        <f>G164</f>
        <v>431612.86</v>
      </c>
      <c r="H163" s="132">
        <f>G163+F163</f>
        <v>1113285.8599999999</v>
      </c>
      <c r="J163" s="163"/>
      <c r="K163" s="163"/>
    </row>
    <row r="164" spans="1:11" s="133" customFormat="1" ht="12.75">
      <c r="A164" s="128" t="s">
        <v>234</v>
      </c>
      <c r="B164" s="153" t="s">
        <v>42</v>
      </c>
      <c r="C164" s="134" t="s">
        <v>81</v>
      </c>
      <c r="D164" s="130">
        <v>300</v>
      </c>
      <c r="E164" s="154" t="s">
        <v>71</v>
      </c>
      <c r="F164" s="132">
        <v>681673</v>
      </c>
      <c r="G164" s="132">
        <f>440000-34000+25612.86</f>
        <v>431612.86</v>
      </c>
      <c r="H164" s="132">
        <f>F164+G164</f>
        <v>1113285.8599999999</v>
      </c>
      <c r="J164" s="163"/>
      <c r="K164" s="163"/>
    </row>
    <row r="165" spans="1:11" s="133" customFormat="1" ht="24">
      <c r="A165" s="128" t="s">
        <v>234</v>
      </c>
      <c r="B165" s="153" t="s">
        <v>42</v>
      </c>
      <c r="C165" s="134" t="s">
        <v>84</v>
      </c>
      <c r="D165" s="130"/>
      <c r="E165" s="154" t="s">
        <v>287</v>
      </c>
      <c r="F165" s="132">
        <f>F169</f>
        <v>81600</v>
      </c>
      <c r="G165" s="132">
        <f>G166</f>
        <v>54400</v>
      </c>
      <c r="H165" s="132">
        <f>F165+G165</f>
        <v>136000</v>
      </c>
      <c r="J165" s="163"/>
      <c r="K165" s="163"/>
    </row>
    <row r="166" spans="1:11" s="133" customFormat="1" ht="24">
      <c r="A166" s="128" t="s">
        <v>234</v>
      </c>
      <c r="B166" s="153" t="s">
        <v>42</v>
      </c>
      <c r="C166" s="134" t="s">
        <v>86</v>
      </c>
      <c r="D166" s="130"/>
      <c r="E166" s="154" t="s">
        <v>85</v>
      </c>
      <c r="F166" s="132"/>
      <c r="G166" s="132">
        <f>G167</f>
        <v>54400</v>
      </c>
      <c r="H166" s="132">
        <f>G166</f>
        <v>54400</v>
      </c>
      <c r="J166" s="163"/>
      <c r="K166" s="163"/>
    </row>
    <row r="167" spans="1:11" s="133" customFormat="1" ht="24">
      <c r="A167" s="128" t="s">
        <v>234</v>
      </c>
      <c r="B167" s="153" t="s">
        <v>42</v>
      </c>
      <c r="C167" s="134" t="s">
        <v>88</v>
      </c>
      <c r="D167" s="130"/>
      <c r="E167" s="154" t="s">
        <v>87</v>
      </c>
      <c r="F167" s="132"/>
      <c r="G167" s="132">
        <f>G168</f>
        <v>54400</v>
      </c>
      <c r="H167" s="132">
        <f>G167</f>
        <v>54400</v>
      </c>
      <c r="J167" s="163"/>
      <c r="K167" s="163"/>
    </row>
    <row r="168" spans="1:11" s="133" customFormat="1" ht="12.75">
      <c r="A168" s="128" t="s">
        <v>234</v>
      </c>
      <c r="B168" s="153" t="s">
        <v>42</v>
      </c>
      <c r="C168" s="134" t="s">
        <v>88</v>
      </c>
      <c r="D168" s="130">
        <v>300</v>
      </c>
      <c r="E168" s="154" t="s">
        <v>71</v>
      </c>
      <c r="F168" s="132"/>
      <c r="G168" s="132">
        <v>54400</v>
      </c>
      <c r="H168" s="132">
        <f>G168</f>
        <v>54400</v>
      </c>
      <c r="J168" s="163"/>
      <c r="K168" s="163"/>
    </row>
    <row r="169" spans="1:11" s="133" customFormat="1" ht="24">
      <c r="A169" s="128" t="s">
        <v>234</v>
      </c>
      <c r="B169" s="153" t="s">
        <v>42</v>
      </c>
      <c r="C169" s="130" t="s">
        <v>90</v>
      </c>
      <c r="D169" s="130"/>
      <c r="E169" s="154" t="s">
        <v>288</v>
      </c>
      <c r="F169" s="132">
        <f>F170</f>
        <v>81600</v>
      </c>
      <c r="G169" s="132"/>
      <c r="H169" s="132">
        <f>F169</f>
        <v>81600</v>
      </c>
      <c r="J169" s="163"/>
      <c r="K169" s="163"/>
    </row>
    <row r="170" spans="1:11" s="133" customFormat="1" ht="12.75">
      <c r="A170" s="128" t="s">
        <v>234</v>
      </c>
      <c r="B170" s="153" t="s">
        <v>42</v>
      </c>
      <c r="C170" s="130" t="s">
        <v>90</v>
      </c>
      <c r="D170" s="130">
        <v>300</v>
      </c>
      <c r="E170" s="154" t="s">
        <v>71</v>
      </c>
      <c r="F170" s="132">
        <v>81600</v>
      </c>
      <c r="G170" s="132"/>
      <c r="H170" s="132">
        <f>F170</f>
        <v>81600</v>
      </c>
      <c r="J170" s="163"/>
      <c r="K170" s="163"/>
    </row>
    <row r="171" spans="1:11" s="133" customFormat="1" ht="12.75">
      <c r="A171" s="128" t="s">
        <v>234</v>
      </c>
      <c r="B171" s="153" t="s">
        <v>42</v>
      </c>
      <c r="C171" s="130" t="s">
        <v>289</v>
      </c>
      <c r="D171" s="130"/>
      <c r="E171" s="131" t="s">
        <v>290</v>
      </c>
      <c r="F171" s="132"/>
      <c r="G171" s="132">
        <f>G172</f>
        <v>274387.14</v>
      </c>
      <c r="H171" s="132">
        <f>H172</f>
        <v>274387.14</v>
      </c>
      <c r="J171" s="163"/>
      <c r="K171" s="163"/>
    </row>
    <row r="172" spans="1:11" s="133" customFormat="1" ht="12.75">
      <c r="A172" s="128" t="s">
        <v>234</v>
      </c>
      <c r="B172" s="153" t="s">
        <v>42</v>
      </c>
      <c r="C172" s="130" t="s">
        <v>289</v>
      </c>
      <c r="D172" s="134">
        <v>200</v>
      </c>
      <c r="E172" s="131" t="s">
        <v>158</v>
      </c>
      <c r="F172" s="132"/>
      <c r="G172" s="132">
        <f>300000-25612.86</f>
        <v>274387.14</v>
      </c>
      <c r="H172" s="132">
        <f>G172</f>
        <v>274387.14</v>
      </c>
      <c r="J172" s="163"/>
      <c r="K172" s="163"/>
    </row>
    <row r="173" spans="1:8" ht="12.75">
      <c r="A173" s="85" t="s">
        <v>234</v>
      </c>
      <c r="B173" s="102" t="s">
        <v>42</v>
      </c>
      <c r="C173" s="109" t="s">
        <v>291</v>
      </c>
      <c r="D173" s="109"/>
      <c r="E173" s="99" t="s">
        <v>69</v>
      </c>
      <c r="F173" s="98"/>
      <c r="G173" s="98">
        <f>G174</f>
        <v>30000</v>
      </c>
      <c r="H173" s="98">
        <f>H174</f>
        <v>30000</v>
      </c>
    </row>
    <row r="174" spans="1:8" ht="12.75">
      <c r="A174" s="85" t="s">
        <v>234</v>
      </c>
      <c r="B174" s="102" t="s">
        <v>42</v>
      </c>
      <c r="C174" s="109" t="s">
        <v>291</v>
      </c>
      <c r="D174" s="109">
        <v>300</v>
      </c>
      <c r="E174" s="99" t="s">
        <v>71</v>
      </c>
      <c r="F174" s="98"/>
      <c r="G174" s="98">
        <v>30000</v>
      </c>
      <c r="H174" s="98">
        <f>G174</f>
        <v>30000</v>
      </c>
    </row>
    <row r="175" spans="1:8" ht="12.75">
      <c r="A175" s="85" t="s">
        <v>234</v>
      </c>
      <c r="B175" s="116" t="s">
        <v>44</v>
      </c>
      <c r="C175" s="110"/>
      <c r="D175" s="110"/>
      <c r="E175" s="90" t="s">
        <v>45</v>
      </c>
      <c r="F175" s="91">
        <f>SUM(F176)</f>
        <v>0</v>
      </c>
      <c r="G175" s="91">
        <f>SUM(G176)</f>
        <v>300000</v>
      </c>
      <c r="H175" s="91">
        <f>SUM(H176)</f>
        <v>300000</v>
      </c>
    </row>
    <row r="176" spans="1:8" ht="12.75">
      <c r="A176" s="85" t="s">
        <v>234</v>
      </c>
      <c r="B176" s="92" t="s">
        <v>346</v>
      </c>
      <c r="C176" s="105"/>
      <c r="D176" s="105"/>
      <c r="E176" s="114" t="s">
        <v>347</v>
      </c>
      <c r="F176" s="104">
        <f>F177</f>
        <v>0</v>
      </c>
      <c r="G176" s="104">
        <f>G177</f>
        <v>300000</v>
      </c>
      <c r="H176" s="104">
        <f>H177</f>
        <v>300000</v>
      </c>
    </row>
    <row r="177" spans="1:8" ht="22.5">
      <c r="A177" s="85" t="s">
        <v>234</v>
      </c>
      <c r="B177" s="95" t="s">
        <v>346</v>
      </c>
      <c r="C177" s="96" t="s">
        <v>292</v>
      </c>
      <c r="D177" s="96"/>
      <c r="E177" s="99" t="s">
        <v>129</v>
      </c>
      <c r="F177" s="97"/>
      <c r="G177" s="98">
        <f>G178</f>
        <v>300000</v>
      </c>
      <c r="H177" s="98">
        <f>H178</f>
        <v>300000</v>
      </c>
    </row>
    <row r="178" spans="1:8" ht="12.75">
      <c r="A178" s="85" t="s">
        <v>234</v>
      </c>
      <c r="B178" s="95" t="s">
        <v>346</v>
      </c>
      <c r="C178" s="96" t="s">
        <v>292</v>
      </c>
      <c r="D178" s="96">
        <v>200</v>
      </c>
      <c r="E178" s="99" t="s">
        <v>158</v>
      </c>
      <c r="F178" s="97"/>
      <c r="G178" s="98">
        <v>300000</v>
      </c>
      <c r="H178" s="98">
        <f>SUM(F178+G178)</f>
        <v>300000</v>
      </c>
    </row>
    <row r="179" spans="1:11" s="147" customFormat="1" ht="12.75">
      <c r="A179" s="92"/>
      <c r="B179" s="92" t="s">
        <v>324</v>
      </c>
      <c r="C179" s="115"/>
      <c r="D179" s="115"/>
      <c r="E179" s="146" t="s">
        <v>348</v>
      </c>
      <c r="F179" s="104"/>
      <c r="G179" s="104">
        <f>G181</f>
        <v>60000</v>
      </c>
      <c r="H179" s="104">
        <f>G179</f>
        <v>60000</v>
      </c>
      <c r="J179" s="164"/>
      <c r="K179" s="164"/>
    </row>
    <row r="180" spans="1:8" ht="12.75">
      <c r="A180" s="85"/>
      <c r="B180" s="95" t="s">
        <v>324</v>
      </c>
      <c r="C180" s="96" t="s">
        <v>330</v>
      </c>
      <c r="D180" s="96"/>
      <c r="E180" s="99" t="s">
        <v>331</v>
      </c>
      <c r="F180" s="97"/>
      <c r="G180" s="98">
        <f>G181</f>
        <v>60000</v>
      </c>
      <c r="H180" s="98">
        <f>H181</f>
        <v>60000</v>
      </c>
    </row>
    <row r="181" spans="1:8" ht="12.75">
      <c r="A181" s="85"/>
      <c r="B181" s="95" t="s">
        <v>324</v>
      </c>
      <c r="C181" s="96" t="s">
        <v>330</v>
      </c>
      <c r="D181" s="96">
        <v>700</v>
      </c>
      <c r="E181" s="99" t="s">
        <v>332</v>
      </c>
      <c r="F181" s="97"/>
      <c r="G181" s="98">
        <v>60000</v>
      </c>
      <c r="H181" s="98">
        <f>G181</f>
        <v>60000</v>
      </c>
    </row>
    <row r="182" spans="1:9" ht="12.75">
      <c r="A182" s="122"/>
      <c r="B182" s="92"/>
      <c r="C182" s="107"/>
      <c r="D182" s="107"/>
      <c r="E182" s="108" t="s">
        <v>293</v>
      </c>
      <c r="F182" s="104">
        <f>F11+F42+F47+F54+F76+F100+F133+F142+F154+F175+F158</f>
        <v>23674606.8</v>
      </c>
      <c r="G182" s="104">
        <f>G11+G42+G47+G54+G76+G133+G142+G154+G175+G179</f>
        <v>48565161.28</v>
      </c>
      <c r="H182" s="104">
        <f>H11+H42+H47+H54+H76+H133+H142+H154+H175+H181</f>
        <v>64487222.08</v>
      </c>
      <c r="I182" s="143"/>
    </row>
    <row r="183" spans="1:8" ht="13.5">
      <c r="A183" s="122"/>
      <c r="B183" s="80"/>
      <c r="C183" s="80"/>
      <c r="D183" s="80"/>
      <c r="E183" s="151" t="s">
        <v>329</v>
      </c>
      <c r="F183" s="123"/>
      <c r="G183" s="123"/>
      <c r="H183" s="124">
        <v>5977317.42</v>
      </c>
    </row>
    <row r="184" spans="1:8" ht="12.75">
      <c r="A184" s="77"/>
      <c r="B184" s="78"/>
      <c r="C184" s="78"/>
      <c r="D184" s="78"/>
      <c r="E184" s="77"/>
      <c r="F184" s="79"/>
      <c r="G184" s="79"/>
      <c r="H184" s="125"/>
    </row>
    <row r="185" spans="1:8" ht="12.75">
      <c r="A185" s="77"/>
      <c r="B185" s="77"/>
      <c r="C185" s="145"/>
      <c r="D185" s="77"/>
      <c r="E185" s="77"/>
      <c r="F185" s="79"/>
      <c r="G185" s="79"/>
      <c r="H185" s="79"/>
    </row>
    <row r="186" spans="1:8" ht="12.75">
      <c r="A186" s="77"/>
      <c r="B186" s="77"/>
      <c r="C186" s="145"/>
      <c r="D186" s="77"/>
      <c r="E186" s="77"/>
      <c r="F186" s="79"/>
      <c r="G186" s="79"/>
      <c r="H186" s="79"/>
    </row>
    <row r="188" ht="12.75">
      <c r="H188" s="143"/>
    </row>
  </sheetData>
  <sheetProtection/>
  <mergeCells count="11">
    <mergeCell ref="A7:A8"/>
    <mergeCell ref="B7:B8"/>
    <mergeCell ref="C7:C8"/>
    <mergeCell ref="D7:D8"/>
    <mergeCell ref="E7:E8"/>
    <mergeCell ref="F7:H7"/>
    <mergeCell ref="B10:E10"/>
    <mergeCell ref="F1:H2"/>
    <mergeCell ref="B3:H3"/>
    <mergeCell ref="B4:H4"/>
    <mergeCell ref="B5:H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3" manualBreakCount="3">
    <brk id="35" max="255" man="1"/>
    <brk id="75" max="255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2021-06-25T10:15:21Z</cp:lastPrinted>
  <dcterms:created xsi:type="dcterms:W3CDTF">2018-11-19T10:46:12Z</dcterms:created>
  <dcterms:modified xsi:type="dcterms:W3CDTF">2021-07-28T07:04:14Z</dcterms:modified>
  <cp:category/>
  <cp:version/>
  <cp:contentType/>
  <cp:contentStatus/>
</cp:coreProperties>
</file>